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13" documentId="11_EAECE0633575BC7C5CA579B63AF3DC6E7EB1A9AA" xr6:coauthVersionLast="47" xr6:coauthVersionMax="47" xr10:uidLastSave="{790B1738-63F5-4A51-9F91-03417E53863D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3" l="1"/>
  <c r="R21" i="13"/>
  <c r="R19" i="13"/>
  <c r="O12" i="13"/>
  <c r="I12" i="13"/>
  <c r="N34" i="13" l="1"/>
  <c r="N33" i="13"/>
  <c r="N23" i="13"/>
  <c r="N20" i="13"/>
  <c r="N17" i="13"/>
  <c r="N14" i="13"/>
  <c r="M34" i="13"/>
  <c r="M33" i="13"/>
  <c r="M23" i="13"/>
  <c r="M20" i="13"/>
  <c r="M17" i="13"/>
  <c r="M14" i="13"/>
  <c r="L34" i="13"/>
  <c r="K34" i="13"/>
  <c r="J34" i="13"/>
  <c r="L33" i="13"/>
  <c r="K33" i="13"/>
  <c r="J33" i="13"/>
  <c r="L23" i="13"/>
  <c r="K23" i="13"/>
  <c r="J23" i="13"/>
  <c r="L20" i="13"/>
  <c r="K20" i="13"/>
  <c r="J20" i="13"/>
  <c r="L17" i="13"/>
  <c r="K17" i="13"/>
  <c r="J17" i="13"/>
  <c r="L14" i="13"/>
  <c r="K14" i="13"/>
  <c r="J14" i="13"/>
  <c r="H34" i="13"/>
  <c r="G34" i="13"/>
  <c r="H33" i="13"/>
  <c r="G33" i="13"/>
  <c r="H32" i="13"/>
  <c r="G32" i="13"/>
  <c r="H29" i="13"/>
  <c r="G29" i="13"/>
  <c r="H26" i="13"/>
  <c r="G26" i="13"/>
  <c r="H23" i="13"/>
  <c r="G23" i="13"/>
  <c r="H20" i="13"/>
  <c r="G20" i="13"/>
  <c r="H17" i="13"/>
  <c r="G17" i="13"/>
  <c r="H14" i="13"/>
  <c r="G14" i="13"/>
  <c r="F34" i="13"/>
  <c r="E34" i="13"/>
  <c r="D34" i="13"/>
  <c r="F33" i="13"/>
  <c r="E33" i="13"/>
  <c r="D33" i="13"/>
  <c r="F32" i="13"/>
  <c r="E32" i="13"/>
  <c r="D32" i="13"/>
  <c r="F29" i="13"/>
  <c r="E29" i="13"/>
  <c r="D29" i="13"/>
  <c r="F26" i="13"/>
  <c r="E26" i="13"/>
  <c r="D26" i="13"/>
  <c r="F23" i="13"/>
  <c r="E23" i="13"/>
  <c r="D23" i="13"/>
  <c r="F20" i="13"/>
  <c r="E20" i="13"/>
  <c r="D20" i="13"/>
  <c r="F17" i="13"/>
  <c r="E17" i="13"/>
  <c r="D17" i="13"/>
  <c r="F14" i="13"/>
  <c r="E14" i="13"/>
  <c r="D14" i="13"/>
  <c r="N35" i="13" l="1"/>
  <c r="D35" i="13"/>
  <c r="E35" i="13"/>
  <c r="F35" i="13"/>
  <c r="H35" i="13"/>
  <c r="J35" i="13"/>
  <c r="K35" i="13"/>
  <c r="G35" i="13"/>
  <c r="L35" i="13"/>
  <c r="M35" i="13"/>
  <c r="S34" i="13"/>
  <c r="S33" i="13"/>
  <c r="Q31" i="13"/>
  <c r="I31" i="13"/>
  <c r="Q30" i="13"/>
  <c r="I30" i="13"/>
  <c r="Q28" i="13"/>
  <c r="I28" i="13"/>
  <c r="Q27" i="13"/>
  <c r="I27" i="13"/>
  <c r="Q25" i="13"/>
  <c r="I25" i="13"/>
  <c r="Q24" i="13"/>
  <c r="I24" i="13"/>
  <c r="S23" i="13"/>
  <c r="O22" i="13"/>
  <c r="I22" i="13"/>
  <c r="S20" i="13"/>
  <c r="Q19" i="13"/>
  <c r="P19" i="13"/>
  <c r="O19" i="13"/>
  <c r="I19" i="13"/>
  <c r="R18" i="13"/>
  <c r="Q18" i="13"/>
  <c r="P18" i="13"/>
  <c r="O18" i="13"/>
  <c r="I18" i="13"/>
  <c r="S17" i="13"/>
  <c r="R16" i="13"/>
  <c r="Q16" i="13"/>
  <c r="P16" i="13"/>
  <c r="O16" i="13"/>
  <c r="I16" i="13"/>
  <c r="R15" i="13"/>
  <c r="Q15" i="13"/>
  <c r="P15" i="13"/>
  <c r="O15" i="13"/>
  <c r="I15" i="13"/>
  <c r="S14" i="13"/>
  <c r="R13" i="13"/>
  <c r="Q13" i="13"/>
  <c r="P13" i="13"/>
  <c r="O13" i="13"/>
  <c r="I13" i="13"/>
  <c r="R12" i="13"/>
  <c r="Q12" i="13"/>
  <c r="P12" i="13"/>
  <c r="Q34" i="13" l="1"/>
  <c r="I32" i="13"/>
  <c r="S35" i="13"/>
  <c r="O14" i="13"/>
  <c r="O34" i="13"/>
  <c r="Q33" i="13"/>
  <c r="I17" i="13"/>
  <c r="P34" i="13"/>
  <c r="P33" i="13"/>
  <c r="I29" i="13"/>
  <c r="I34" i="13"/>
  <c r="I14" i="13"/>
  <c r="I20" i="13"/>
  <c r="I33" i="13"/>
  <c r="O20" i="13"/>
  <c r="O33" i="13"/>
  <c r="O17" i="13"/>
  <c r="I26" i="13"/>
  <c r="O21" i="13"/>
  <c r="O23" i="13" s="1"/>
  <c r="R33" i="13"/>
  <c r="R34" i="13"/>
  <c r="I21" i="13"/>
  <c r="I23" i="13" s="1"/>
  <c r="O35" i="13" l="1"/>
  <c r="I35" i="13"/>
</calcChain>
</file>

<file path=xl/sharedStrings.xml><?xml version="1.0" encoding="utf-8"?>
<sst xmlns="http://schemas.openxmlformats.org/spreadsheetml/2006/main" count="126" uniqueCount="27">
  <si>
    <t>TOTAL</t>
  </si>
  <si>
    <t>Etablis-
sements</t>
  </si>
  <si>
    <t>Indicateurs</t>
  </si>
  <si>
    <t>CHdN</t>
  </si>
  <si>
    <t>CHL</t>
  </si>
  <si>
    <t>CHEM</t>
  </si>
  <si>
    <t>HRS</t>
  </si>
  <si>
    <t>NA</t>
  </si>
  <si>
    <t>CHK</t>
  </si>
  <si>
    <t>ZITHA</t>
  </si>
  <si>
    <t>CSM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</si>
  <si>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</si>
  <si>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</si>
  <si>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 xml:space="preserve">Remarque : Les données entre [] correspondent à des sommes fictives car la fusion des HRS n'avait pas encore eu lieu. </t>
  </si>
  <si>
    <t xml:space="preserve">Nbre de séjours personnes âgées ≥ 75 ans </t>
  </si>
  <si>
    <t>Total séjours</t>
  </si>
  <si>
    <t>% séjours des ≥ 75 ans dans le total des séjours</t>
  </si>
  <si>
    <t>Unités : Nombre de séjours</t>
  </si>
  <si>
    <t>Tableau : Evolution des séjours hospitaliers des patients âgés de 75 ans et plus et part dans le total des séjours, par établissement, 2012-2022</t>
  </si>
  <si>
    <t>Référence : Carte sanitaire 2023</t>
  </si>
  <si>
    <t>Années de référence : 2012-2022</t>
  </si>
  <si>
    <t>Moy. 
2012-16</t>
  </si>
  <si>
    <t>Croissance 
ann. moy. 2012 - 21</t>
  </si>
  <si>
    <t>Evol.
2012-16</t>
  </si>
  <si>
    <t>Evol.
2017-21</t>
  </si>
  <si>
    <t>2022 (p)</t>
  </si>
  <si>
    <t>Moy.
2017-21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</si>
</sst>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#,##0.0"/>
    <numFmt numFmtId="168" formatCode="[&gt;=0]\+0.0%;[&lt;0]\-0.0%"/>
    <numFmt numFmtId="169" formatCode="&quot;[&quot;#,##0&quot;]&quot;;&quot;[-&quot;#,##0&quot;]&quot;"/>
    <numFmt numFmtId="170" formatCode="[&gt;=0]\+0.0%&quot;*&quot;;[&lt;0]\-0.0%&quot;*&quot;"/>
    <numFmt numFmtId="171" formatCode="&quot;[&quot;0.0%&quot;]&quot;"/>
    <numFmt numFmtId="172" formatCode="&quot;[&quot;#,##0.0&quot;]&quot;;&quot;[-&quot;#,##0.0&quot;]&quot;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9"/>
      <color theme="1"/>
      <name val="HelveticaNeueLT Std"/>
      <family val="2"/>
    </font>
    <font>
      <i/>
      <sz val="9"/>
      <color theme="1"/>
      <name val="HelveticaNeueLT Std"/>
      <family val="2"/>
    </font>
    <font>
      <b/>
      <i/>
      <sz val="9"/>
      <color theme="1"/>
      <name val="HelveticaNeueLT Std"/>
      <family val="2"/>
    </font>
    <font>
      <sz val="9"/>
      <color theme="1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8" fontId="11" fillId="0" borderId="0" xfId="7" applyNumberFormat="1" applyFont="1" applyFill="1" applyBorder="1" applyAlignment="1">
      <alignment horizontal="center"/>
    </xf>
    <xf numFmtId="168" fontId="7" fillId="0" borderId="0" xfId="7" applyNumberFormat="1" applyFont="1" applyFill="1" applyBorder="1" applyAlignment="1">
      <alignment horizontal="center"/>
    </xf>
    <xf numFmtId="164" fontId="11" fillId="0" borderId="0" xfId="7" applyNumberFormat="1" applyFont="1" applyFill="1" applyBorder="1" applyAlignment="1">
      <alignment horizontal="center"/>
    </xf>
    <xf numFmtId="169" fontId="7" fillId="0" borderId="0" xfId="7" applyNumberFormat="1" applyFont="1" applyFill="1" applyBorder="1" applyAlignment="1">
      <alignment horizontal="center"/>
    </xf>
    <xf numFmtId="3" fontId="7" fillId="0" borderId="0" xfId="7" applyNumberFormat="1" applyFont="1" applyFill="1" applyBorder="1" applyAlignment="1">
      <alignment horizontal="center"/>
    </xf>
    <xf numFmtId="167" fontId="7" fillId="0" borderId="0" xfId="7" applyNumberFormat="1" applyFont="1" applyFill="1" applyBorder="1" applyAlignment="1">
      <alignment horizontal="center"/>
    </xf>
    <xf numFmtId="170" fontId="7" fillId="0" borderId="0" xfId="7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7" applyNumberFormat="1" applyFont="1" applyFill="1" applyBorder="1" applyAlignment="1">
      <alignment horizontal="center"/>
    </xf>
    <xf numFmtId="0" fontId="7" fillId="3" borderId="0" xfId="0" applyFont="1" applyFill="1" applyBorder="1"/>
    <xf numFmtId="3" fontId="7" fillId="3" borderId="0" xfId="0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center"/>
    </xf>
    <xf numFmtId="168" fontId="11" fillId="3" borderId="0" xfId="7" applyNumberFormat="1" applyFont="1" applyFill="1" applyBorder="1" applyAlignment="1">
      <alignment horizontal="center"/>
    </xf>
    <xf numFmtId="168" fontId="7" fillId="3" borderId="0" xfId="7" applyNumberFormat="1" applyFont="1" applyFill="1" applyBorder="1" applyAlignment="1">
      <alignment horizontal="center"/>
    </xf>
    <xf numFmtId="164" fontId="11" fillId="3" borderId="0" xfId="7" applyNumberFormat="1" applyFont="1" applyFill="1" applyBorder="1" applyAlignment="1">
      <alignment horizontal="center"/>
    </xf>
    <xf numFmtId="3" fontId="7" fillId="3" borderId="0" xfId="7" applyNumberFormat="1" applyFont="1" applyFill="1" applyBorder="1" applyAlignment="1">
      <alignment horizontal="center"/>
    </xf>
    <xf numFmtId="167" fontId="7" fillId="3" borderId="0" xfId="7" applyNumberFormat="1" applyFont="1" applyFill="1" applyBorder="1" applyAlignment="1">
      <alignment horizontal="center"/>
    </xf>
    <xf numFmtId="0" fontId="10" fillId="3" borderId="0" xfId="0" applyFont="1" applyFill="1" applyBorder="1"/>
    <xf numFmtId="3" fontId="10" fillId="3" borderId="0" xfId="0" applyNumberFormat="1" applyFont="1" applyFill="1" applyBorder="1" applyAlignment="1">
      <alignment horizontal="center"/>
    </xf>
    <xf numFmtId="167" fontId="10" fillId="3" borderId="0" xfId="0" applyNumberFormat="1" applyFont="1" applyFill="1" applyBorder="1" applyAlignment="1">
      <alignment horizontal="center"/>
    </xf>
    <xf numFmtId="168" fontId="10" fillId="3" borderId="0" xfId="7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164" fontId="11" fillId="3" borderId="2" xfId="7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64" fontId="11" fillId="0" borderId="2" xfId="7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/>
    </xf>
    <xf numFmtId="3" fontId="7" fillId="3" borderId="2" xfId="7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3" fontId="7" fillId="0" borderId="2" xfId="7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2" xfId="7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10" fillId="3" borderId="4" xfId="0" applyFont="1" applyFill="1" applyBorder="1"/>
    <xf numFmtId="164" fontId="12" fillId="3" borderId="4" xfId="7" applyNumberFormat="1" applyFont="1" applyFill="1" applyBorder="1" applyAlignment="1">
      <alignment horizontal="center"/>
    </xf>
    <xf numFmtId="168" fontId="10" fillId="3" borderId="4" xfId="7" applyNumberFormat="1" applyFont="1" applyFill="1" applyBorder="1" applyAlignment="1">
      <alignment horizontal="center"/>
    </xf>
    <xf numFmtId="164" fontId="12" fillId="3" borderId="5" xfId="7" applyNumberFormat="1" applyFont="1" applyFill="1" applyBorder="1" applyAlignment="1">
      <alignment horizontal="center"/>
    </xf>
    <xf numFmtId="0" fontId="10" fillId="3" borderId="7" xfId="0" applyFont="1" applyFill="1" applyBorder="1"/>
    <xf numFmtId="3" fontId="10" fillId="3" borderId="7" xfId="0" applyNumberFormat="1" applyFont="1" applyFill="1" applyBorder="1" applyAlignment="1">
      <alignment horizontal="center"/>
    </xf>
    <xf numFmtId="167" fontId="10" fillId="3" borderId="7" xfId="0" applyNumberFormat="1" applyFont="1" applyFill="1" applyBorder="1" applyAlignment="1">
      <alignment horizontal="center"/>
    </xf>
    <xf numFmtId="168" fontId="10" fillId="3" borderId="7" xfId="7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7" fillId="0" borderId="10" xfId="0" applyFont="1" applyFill="1" applyBorder="1"/>
    <xf numFmtId="3" fontId="7" fillId="0" borderId="10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8" fontId="7" fillId="0" borderId="10" xfId="7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/>
    <xf numFmtId="164" fontId="11" fillId="0" borderId="13" xfId="7" applyNumberFormat="1" applyFont="1" applyFill="1" applyBorder="1" applyAlignment="1">
      <alignment horizontal="center"/>
    </xf>
    <xf numFmtId="164" fontId="7" fillId="0" borderId="13" xfId="7" applyNumberFormat="1" applyFont="1" applyFill="1" applyBorder="1" applyAlignment="1">
      <alignment horizontal="center"/>
    </xf>
    <xf numFmtId="168" fontId="7" fillId="0" borderId="13" xfId="7" applyNumberFormat="1" applyFont="1" applyFill="1" applyBorder="1" applyAlignment="1">
      <alignment horizontal="center"/>
    </xf>
    <xf numFmtId="164" fontId="7" fillId="0" borderId="14" xfId="7" applyNumberFormat="1" applyFont="1" applyFill="1" applyBorder="1" applyAlignment="1">
      <alignment horizontal="center"/>
    </xf>
    <xf numFmtId="171" fontId="11" fillId="0" borderId="0" xfId="7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170" fontId="13" fillId="0" borderId="0" xfId="7" applyNumberFormat="1" applyFont="1" applyFill="1" applyBorder="1" applyAlignment="1">
      <alignment horizontal="center"/>
    </xf>
    <xf numFmtId="10" fontId="7" fillId="0" borderId="0" xfId="7" applyNumberFormat="1" applyFont="1" applyFill="1" applyBorder="1" applyAlignment="1">
      <alignment horizontal="center"/>
    </xf>
    <xf numFmtId="172" fontId="7" fillId="0" borderId="0" xfId="7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vertical="center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D6DCE4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6"/>
  <sheetViews>
    <sheetView showGridLines="0" tabSelected="1" zoomScale="120" zoomScaleNormal="120" workbookViewId="0">
      <selection activeCell="M8" sqref="M8"/>
    </sheetView>
  </sheetViews>
  <sheetFormatPr baseColWidth="10" defaultColWidth="9.28515625" defaultRowHeight="14.25"/>
  <cols>
    <col min="1" max="2" width="9.28515625" style="2"/>
    <col min="3" max="3" width="42.140625" style="2" customWidth="1"/>
    <col min="4" max="4" width="9.7109375" style="2" hidden="1" customWidth="1"/>
    <col min="5" max="5" width="10.5703125" style="2" hidden="1" customWidth="1"/>
    <col min="6" max="6" width="9.7109375" style="2" hidden="1" customWidth="1"/>
    <col min="7" max="8" width="9.85546875" style="2" hidden="1" customWidth="1"/>
    <col min="9" max="15" width="9.28515625" style="2"/>
    <col min="16" max="16" width="10.28515625" style="2" customWidth="1"/>
    <col min="17" max="17" width="9.28515625" style="2"/>
    <col min="18" max="18" width="9.7109375" style="2" customWidth="1"/>
    <col min="19" max="16384" width="9.28515625" style="2"/>
  </cols>
  <sheetData>
    <row r="2" spans="2:19">
      <c r="B2" s="1" t="s">
        <v>18</v>
      </c>
    </row>
    <row r="3" spans="2:19">
      <c r="B3" s="3"/>
    </row>
    <row r="4" spans="2:19">
      <c r="B4" s="3" t="s">
        <v>19</v>
      </c>
    </row>
    <row r="5" spans="2:19">
      <c r="B5" s="4" t="s">
        <v>11</v>
      </c>
    </row>
    <row r="6" spans="2:19">
      <c r="B6" s="3" t="s">
        <v>20</v>
      </c>
    </row>
    <row r="7" spans="2:19">
      <c r="B7" s="3" t="s">
        <v>12</v>
      </c>
    </row>
    <row r="8" spans="2:19">
      <c r="B8" s="3" t="s">
        <v>17</v>
      </c>
    </row>
    <row r="9" spans="2:19">
      <c r="B9" s="3" t="s">
        <v>13</v>
      </c>
    </row>
    <row r="10" spans="2:19" ht="15" thickBot="1"/>
    <row r="11" spans="2:19" ht="48" customHeight="1" thickTop="1">
      <c r="B11" s="75" t="s">
        <v>1</v>
      </c>
      <c r="C11" s="61" t="s">
        <v>2</v>
      </c>
      <c r="D11" s="62">
        <v>2012</v>
      </c>
      <c r="E11" s="62">
        <v>2013</v>
      </c>
      <c r="F11" s="62">
        <v>2014</v>
      </c>
      <c r="G11" s="62">
        <v>2015</v>
      </c>
      <c r="H11" s="62">
        <v>2016</v>
      </c>
      <c r="I11" s="63" t="s">
        <v>21</v>
      </c>
      <c r="J11" s="62">
        <v>2017</v>
      </c>
      <c r="K11" s="62">
        <v>2018</v>
      </c>
      <c r="L11" s="62">
        <v>2019</v>
      </c>
      <c r="M11" s="62">
        <v>2020</v>
      </c>
      <c r="N11" s="62">
        <v>2021</v>
      </c>
      <c r="O11" s="63" t="s">
        <v>26</v>
      </c>
      <c r="P11" s="63" t="s">
        <v>22</v>
      </c>
      <c r="Q11" s="63" t="s">
        <v>23</v>
      </c>
      <c r="R11" s="63" t="s">
        <v>24</v>
      </c>
      <c r="S11" s="64" t="s">
        <v>25</v>
      </c>
    </row>
    <row r="12" spans="2:19">
      <c r="B12" s="69" t="s">
        <v>3</v>
      </c>
      <c r="C12" s="17" t="s">
        <v>14</v>
      </c>
      <c r="D12" s="18">
        <v>3639</v>
      </c>
      <c r="E12" s="18">
        <v>3724</v>
      </c>
      <c r="F12" s="18">
        <v>3791</v>
      </c>
      <c r="G12" s="18">
        <v>3998</v>
      </c>
      <c r="H12" s="18">
        <v>4061</v>
      </c>
      <c r="I12" s="19">
        <f>AVERAGE(D12:H12)</f>
        <v>3842.6</v>
      </c>
      <c r="J12" s="18">
        <v>4178</v>
      </c>
      <c r="K12" s="18">
        <v>3922</v>
      </c>
      <c r="L12" s="18">
        <v>4178</v>
      </c>
      <c r="M12" s="18">
        <v>3385</v>
      </c>
      <c r="N12" s="18">
        <v>3830</v>
      </c>
      <c r="O12" s="19">
        <f>AVERAGE(J12:N12)</f>
        <v>3898.6</v>
      </c>
      <c r="P12" s="20">
        <f>((N12/D12)^(1/9))-1</f>
        <v>5.7001716783520173E-3</v>
      </c>
      <c r="Q12" s="21">
        <f>(H12-D12)/D12</f>
        <v>0.11596592470458918</v>
      </c>
      <c r="R12" s="21">
        <f>(N12-J12)/J12</f>
        <v>-8.3293441838200102E-2</v>
      </c>
      <c r="S12" s="29">
        <v>4287</v>
      </c>
    </row>
    <row r="13" spans="2:19" hidden="1">
      <c r="B13" s="69"/>
      <c r="C13" s="17" t="s">
        <v>15</v>
      </c>
      <c r="D13" s="18">
        <v>18492</v>
      </c>
      <c r="E13" s="18">
        <v>18876</v>
      </c>
      <c r="F13" s="18">
        <v>18644</v>
      </c>
      <c r="G13" s="18">
        <v>18538</v>
      </c>
      <c r="H13" s="18">
        <v>19335</v>
      </c>
      <c r="I13" s="19">
        <f>AVERAGE(D13:H13)</f>
        <v>18777</v>
      </c>
      <c r="J13" s="18">
        <v>19300</v>
      </c>
      <c r="K13" s="18">
        <v>19044</v>
      </c>
      <c r="L13" s="18">
        <v>19752</v>
      </c>
      <c r="M13" s="18">
        <v>16454</v>
      </c>
      <c r="N13" s="18">
        <v>19407</v>
      </c>
      <c r="O13" s="19">
        <f>AVERAGE(J13:N13)</f>
        <v>18791.400000000001</v>
      </c>
      <c r="P13" s="20">
        <f>((N13/D13)^(1/9))-1</f>
        <v>5.3806036882304564E-3</v>
      </c>
      <c r="Q13" s="21">
        <f>(H13-D13)/D13</f>
        <v>4.5587280986372485E-2</v>
      </c>
      <c r="R13" s="21">
        <f>(N13-J13)/J13</f>
        <v>5.5440414507772024E-3</v>
      </c>
      <c r="S13" s="29">
        <v>19596</v>
      </c>
    </row>
    <row r="14" spans="2:19">
      <c r="B14" s="69"/>
      <c r="C14" s="17" t="s">
        <v>16</v>
      </c>
      <c r="D14" s="22">
        <f t="shared" ref="D14:H14" si="0">D12/D13</f>
        <v>0.19678780012978586</v>
      </c>
      <c r="E14" s="22">
        <f t="shared" si="0"/>
        <v>0.19728756092392455</v>
      </c>
      <c r="F14" s="22">
        <f t="shared" si="0"/>
        <v>0.20333619394979618</v>
      </c>
      <c r="G14" s="22">
        <f t="shared" si="0"/>
        <v>0.21566512029345128</v>
      </c>
      <c r="H14" s="22">
        <f t="shared" si="0"/>
        <v>0.2100336177915697</v>
      </c>
      <c r="I14" s="22">
        <f>I12/I13</f>
        <v>0.20464397933642223</v>
      </c>
      <c r="J14" s="22">
        <f>J12/J13</f>
        <v>0.21647668393782382</v>
      </c>
      <c r="K14" s="22">
        <f t="shared" ref="K14:N14" si="1">K12/K13</f>
        <v>0.20594412938458306</v>
      </c>
      <c r="L14" s="22">
        <f t="shared" si="1"/>
        <v>0.21152288375860673</v>
      </c>
      <c r="M14" s="22">
        <f t="shared" si="1"/>
        <v>0.20572505165917102</v>
      </c>
      <c r="N14" s="22">
        <f t="shared" si="1"/>
        <v>0.19735147111866852</v>
      </c>
      <c r="O14" s="22">
        <f t="shared" ref="O14" si="2">O12/O13</f>
        <v>0.20746724565492725</v>
      </c>
      <c r="P14" s="20"/>
      <c r="Q14" s="21"/>
      <c r="R14" s="21"/>
      <c r="S14" s="30">
        <f t="shared" ref="S14" si="3">S12/S13</f>
        <v>0.21876913655848132</v>
      </c>
    </row>
    <row r="15" spans="2:19">
      <c r="B15" s="71" t="s">
        <v>4</v>
      </c>
      <c r="C15" s="5" t="s">
        <v>14</v>
      </c>
      <c r="D15" s="6">
        <v>4301</v>
      </c>
      <c r="E15" s="6">
        <v>4471</v>
      </c>
      <c r="F15" s="6">
        <v>4776</v>
      </c>
      <c r="G15" s="6">
        <v>5006</v>
      </c>
      <c r="H15" s="6">
        <v>5249</v>
      </c>
      <c r="I15" s="7">
        <f>AVERAGE(D15:H15)</f>
        <v>4760.6000000000004</v>
      </c>
      <c r="J15" s="6">
        <v>5666</v>
      </c>
      <c r="K15" s="6">
        <v>5798</v>
      </c>
      <c r="L15" s="6">
        <v>5771</v>
      </c>
      <c r="M15" s="6">
        <v>5300</v>
      </c>
      <c r="N15" s="6">
        <v>5442</v>
      </c>
      <c r="O15" s="7">
        <f>AVERAGE(J15:N15)</f>
        <v>5595.4</v>
      </c>
      <c r="P15" s="8">
        <f>((N15/D15)^(1/9))-1</f>
        <v>2.6489104247092277E-2</v>
      </c>
      <c r="Q15" s="9">
        <f>(H15-D15)/D15</f>
        <v>0.22041385724250173</v>
      </c>
      <c r="R15" s="9">
        <f>(N15-J15)/J15</f>
        <v>-3.9534062830921285E-2</v>
      </c>
      <c r="S15" s="31">
        <v>5612</v>
      </c>
    </row>
    <row r="16" spans="2:19" hidden="1">
      <c r="B16" s="71"/>
      <c r="C16" s="5" t="s">
        <v>15</v>
      </c>
      <c r="D16" s="6">
        <v>28579</v>
      </c>
      <c r="E16" s="6">
        <v>29453</v>
      </c>
      <c r="F16" s="6">
        <v>29985</v>
      </c>
      <c r="G16" s="6">
        <v>30611</v>
      </c>
      <c r="H16" s="6">
        <v>32765</v>
      </c>
      <c r="I16" s="7">
        <f>AVERAGE(D16:H16)</f>
        <v>30278.6</v>
      </c>
      <c r="J16" s="6">
        <v>34762</v>
      </c>
      <c r="K16" s="6">
        <v>35309</v>
      </c>
      <c r="L16" s="6">
        <v>35938</v>
      </c>
      <c r="M16" s="6">
        <v>32338</v>
      </c>
      <c r="N16" s="6">
        <v>36266</v>
      </c>
      <c r="O16" s="7">
        <f t="shared" ref="O16" si="4">AVERAGE(J16:N16)</f>
        <v>34922.6</v>
      </c>
      <c r="P16" s="8">
        <f>((N16/D16)^(1/9))-1</f>
        <v>2.6820986946791692E-2</v>
      </c>
      <c r="Q16" s="9">
        <f>(H16-D16)/D16</f>
        <v>0.14647118513593899</v>
      </c>
      <c r="R16" s="9">
        <f>(N16-J16)/J16</f>
        <v>4.3265634888671536E-2</v>
      </c>
      <c r="S16" s="31">
        <v>37632</v>
      </c>
    </row>
    <row r="17" spans="2:19">
      <c r="B17" s="71"/>
      <c r="C17" s="5" t="s">
        <v>16</v>
      </c>
      <c r="D17" s="10">
        <f t="shared" ref="D17:H17" si="5">D15/D16</f>
        <v>0.15049511879351971</v>
      </c>
      <c r="E17" s="10">
        <f t="shared" si="5"/>
        <v>0.15180117475299629</v>
      </c>
      <c r="F17" s="10">
        <f t="shared" si="5"/>
        <v>0.15927963981990995</v>
      </c>
      <c r="G17" s="10">
        <f t="shared" si="5"/>
        <v>0.16353598379667439</v>
      </c>
      <c r="H17" s="10">
        <f t="shared" si="5"/>
        <v>0.16020143445750037</v>
      </c>
      <c r="I17" s="10">
        <f t="shared" ref="I17" si="6">I15/I16</f>
        <v>0.15722655604948713</v>
      </c>
      <c r="J17" s="10">
        <f>J15/J16</f>
        <v>0.16299407398883839</v>
      </c>
      <c r="K17" s="10">
        <f t="shared" ref="K17:N17" si="7">K15/K16</f>
        <v>0.16420742586875867</v>
      </c>
      <c r="L17" s="10">
        <f t="shared" si="7"/>
        <v>0.16058211364015804</v>
      </c>
      <c r="M17" s="10">
        <f t="shared" si="7"/>
        <v>0.16389387098769251</v>
      </c>
      <c r="N17" s="10">
        <f t="shared" si="7"/>
        <v>0.1500579054762036</v>
      </c>
      <c r="O17" s="10">
        <f t="shared" ref="O17" si="8">O15/O16</f>
        <v>0.16022289291175343</v>
      </c>
      <c r="P17" s="8"/>
      <c r="Q17" s="9"/>
      <c r="R17" s="9"/>
      <c r="S17" s="32">
        <f t="shared" ref="S17" si="9">S15/S16</f>
        <v>0.14912840136054423</v>
      </c>
    </row>
    <row r="18" spans="2:19">
      <c r="B18" s="33" t="s">
        <v>5</v>
      </c>
      <c r="C18" s="17" t="s">
        <v>14</v>
      </c>
      <c r="D18" s="23">
        <v>6324</v>
      </c>
      <c r="E18" s="23">
        <v>6698</v>
      </c>
      <c r="F18" s="23">
        <v>6599</v>
      </c>
      <c r="G18" s="23">
        <v>7150</v>
      </c>
      <c r="H18" s="23">
        <v>7094</v>
      </c>
      <c r="I18" s="24">
        <f>AVERAGE(D18:H18)</f>
        <v>6773</v>
      </c>
      <c r="J18" s="23">
        <v>7179</v>
      </c>
      <c r="K18" s="23">
        <v>7217</v>
      </c>
      <c r="L18" s="23">
        <v>6901</v>
      </c>
      <c r="M18" s="23">
        <v>5760</v>
      </c>
      <c r="N18" s="23">
        <v>6188</v>
      </c>
      <c r="O18" s="24">
        <f>AVERAGE(J18:N18)</f>
        <v>6649</v>
      </c>
      <c r="P18" s="20">
        <f>((N18/D18)^(1/9))-1</f>
        <v>-2.4126389676462079E-3</v>
      </c>
      <c r="Q18" s="21">
        <f t="shared" ref="Q18:Q19" si="10">(H18-D18)/D18</f>
        <v>0.12175838077166351</v>
      </c>
      <c r="R18" s="21">
        <f t="shared" ref="R18" si="11">(N18-J18)/J18</f>
        <v>-0.1380415099596044</v>
      </c>
      <c r="S18" s="34">
        <v>6686</v>
      </c>
    </row>
    <row r="19" spans="2:19" hidden="1">
      <c r="B19" s="33"/>
      <c r="C19" s="17" t="s">
        <v>15</v>
      </c>
      <c r="D19" s="23">
        <v>32700</v>
      </c>
      <c r="E19" s="23">
        <v>33758</v>
      </c>
      <c r="F19" s="23">
        <v>34549</v>
      </c>
      <c r="G19" s="23">
        <v>34845</v>
      </c>
      <c r="H19" s="23">
        <v>34895</v>
      </c>
      <c r="I19" s="24">
        <f>AVERAGE(D19:H19)</f>
        <v>34149.4</v>
      </c>
      <c r="J19" s="23">
        <v>34473</v>
      </c>
      <c r="K19" s="23">
        <v>34774</v>
      </c>
      <c r="L19" s="23">
        <v>34266</v>
      </c>
      <c r="M19" s="23">
        <v>27914</v>
      </c>
      <c r="N19" s="23">
        <v>32376</v>
      </c>
      <c r="O19" s="24">
        <f>AVERAGE(J19:N19)</f>
        <v>32760.6</v>
      </c>
      <c r="P19" s="20">
        <f>((N19/D19)^(1/9))-1</f>
        <v>-1.1057959709491749E-3</v>
      </c>
      <c r="Q19" s="21">
        <f t="shared" si="10"/>
        <v>6.7125382262996941E-2</v>
      </c>
      <c r="R19" s="21">
        <f>(N19-J19)/J19</f>
        <v>-6.0830214950831088E-2</v>
      </c>
      <c r="S19" s="34">
        <v>34404</v>
      </c>
    </row>
    <row r="20" spans="2:19">
      <c r="B20" s="33"/>
      <c r="C20" s="17" t="s">
        <v>16</v>
      </c>
      <c r="D20" s="22">
        <f t="shared" ref="D20:F20" si="12">D18/D19</f>
        <v>0.19339449541284404</v>
      </c>
      <c r="E20" s="22">
        <f t="shared" si="12"/>
        <v>0.19841222821257185</v>
      </c>
      <c r="F20" s="22">
        <f t="shared" si="12"/>
        <v>0.19100408116009146</v>
      </c>
      <c r="G20" s="22">
        <f>G18/G19</f>
        <v>0.20519443248672695</v>
      </c>
      <c r="H20" s="22">
        <f t="shared" ref="H20" si="13">H18/H19</f>
        <v>0.20329560108898123</v>
      </c>
      <c r="I20" s="22">
        <f>I18/I19</f>
        <v>0.19833437776359175</v>
      </c>
      <c r="J20" s="22">
        <f t="shared" ref="J20:N20" si="14">J18/J19</f>
        <v>0.20824993473152903</v>
      </c>
      <c r="K20" s="22">
        <f t="shared" si="14"/>
        <v>0.20754011617875423</v>
      </c>
      <c r="L20" s="22">
        <f t="shared" si="14"/>
        <v>0.20139496877371155</v>
      </c>
      <c r="M20" s="22">
        <f t="shared" si="14"/>
        <v>0.20634806906928424</v>
      </c>
      <c r="N20" s="22">
        <f t="shared" si="14"/>
        <v>0.19112923152952804</v>
      </c>
      <c r="O20" s="22">
        <f>O18/O19</f>
        <v>0.20295721079589507</v>
      </c>
      <c r="P20" s="20"/>
      <c r="Q20" s="21"/>
      <c r="R20" s="21"/>
      <c r="S20" s="30">
        <f t="shared" ref="S20" si="15">S18/S19</f>
        <v>0.19433786768980352</v>
      </c>
    </row>
    <row r="21" spans="2:19">
      <c r="B21" s="35" t="s">
        <v>6</v>
      </c>
      <c r="C21" s="5" t="s">
        <v>14</v>
      </c>
      <c r="D21" s="11">
        <v>9559</v>
      </c>
      <c r="E21" s="11">
        <v>9725</v>
      </c>
      <c r="F21" s="11">
        <v>10357</v>
      </c>
      <c r="G21" s="11">
        <v>10573</v>
      </c>
      <c r="H21" s="11">
        <v>10687</v>
      </c>
      <c r="I21" s="67">
        <f>AVERAGE(D21:H21)</f>
        <v>10180.200000000001</v>
      </c>
      <c r="J21" s="12">
        <v>10509</v>
      </c>
      <c r="K21" s="12">
        <v>9515</v>
      </c>
      <c r="L21" s="12">
        <v>9654</v>
      </c>
      <c r="M21" s="12">
        <v>8214</v>
      </c>
      <c r="N21" s="12">
        <v>9228</v>
      </c>
      <c r="O21" s="13">
        <f>AVERAGE(J21:N21)</f>
        <v>9424</v>
      </c>
      <c r="P21" s="14" t="s">
        <v>7</v>
      </c>
      <c r="Q21" s="14" t="s">
        <v>7</v>
      </c>
      <c r="R21" s="66">
        <f>(N21-J21)/J21</f>
        <v>-0.12189551812731944</v>
      </c>
      <c r="S21" s="36">
        <v>10159</v>
      </c>
    </row>
    <row r="22" spans="2:19" hidden="1">
      <c r="B22" s="35"/>
      <c r="C22" s="5" t="s">
        <v>15</v>
      </c>
      <c r="D22" s="11">
        <v>44784</v>
      </c>
      <c r="E22" s="11">
        <v>44797</v>
      </c>
      <c r="F22" s="11">
        <v>46852</v>
      </c>
      <c r="G22" s="11">
        <v>46605</v>
      </c>
      <c r="H22" s="11">
        <v>46029</v>
      </c>
      <c r="I22" s="67">
        <f>AVERAGE(D22:H22)</f>
        <v>45813.4</v>
      </c>
      <c r="J22" s="12">
        <v>45615</v>
      </c>
      <c r="K22" s="12">
        <v>49615</v>
      </c>
      <c r="L22" s="12">
        <v>52584</v>
      </c>
      <c r="M22" s="12">
        <v>45375</v>
      </c>
      <c r="N22" s="12">
        <v>51303</v>
      </c>
      <c r="O22" s="13">
        <f>AVERAGE(J22:N22)</f>
        <v>48898.400000000001</v>
      </c>
      <c r="P22" s="65" t="s">
        <v>7</v>
      </c>
      <c r="Q22" s="14" t="s">
        <v>7</v>
      </c>
      <c r="R22" s="9">
        <f>(N22-J22)/J22</f>
        <v>0.12469582374219007</v>
      </c>
      <c r="S22" s="36">
        <v>52391</v>
      </c>
    </row>
    <row r="23" spans="2:19">
      <c r="B23" s="35"/>
      <c r="C23" s="5" t="s">
        <v>16</v>
      </c>
      <c r="D23" s="60">
        <f t="shared" ref="D23:F23" si="16">D21/D22</f>
        <v>0.21344676670239371</v>
      </c>
      <c r="E23" s="60">
        <f t="shared" si="16"/>
        <v>0.2170904301627341</v>
      </c>
      <c r="F23" s="60">
        <f t="shared" si="16"/>
        <v>0.22105779902672246</v>
      </c>
      <c r="G23" s="60">
        <f>G21/G22</f>
        <v>0.22686407037871473</v>
      </c>
      <c r="H23" s="60">
        <f t="shared" ref="H23" si="17">H21/H22</f>
        <v>0.23217971278976299</v>
      </c>
      <c r="I23" s="60">
        <f>I21/I22</f>
        <v>0.222210095736182</v>
      </c>
      <c r="J23" s="10">
        <f t="shared" ref="J23:N23" si="18">J21/J22</f>
        <v>0.23038474186122987</v>
      </c>
      <c r="K23" s="10">
        <f t="shared" si="18"/>
        <v>0.19177668043938326</v>
      </c>
      <c r="L23" s="10">
        <f t="shared" si="18"/>
        <v>0.18359196713829301</v>
      </c>
      <c r="M23" s="10">
        <f t="shared" si="18"/>
        <v>0.18102479338842975</v>
      </c>
      <c r="N23" s="10">
        <f t="shared" si="18"/>
        <v>0.17987252207473248</v>
      </c>
      <c r="O23" s="10">
        <f>O21/O22</f>
        <v>0.19272614236866645</v>
      </c>
      <c r="P23" s="8"/>
      <c r="Q23" s="9"/>
      <c r="R23" s="9"/>
      <c r="S23" s="32">
        <f t="shared" ref="S23" si="19">S21/S22</f>
        <v>0.19390735049913152</v>
      </c>
    </row>
    <row r="24" spans="2:19">
      <c r="B24" s="72" t="s">
        <v>8</v>
      </c>
      <c r="C24" s="49" t="s">
        <v>14</v>
      </c>
      <c r="D24" s="50">
        <v>3926</v>
      </c>
      <c r="E24" s="50">
        <v>3862</v>
      </c>
      <c r="F24" s="50">
        <v>3965</v>
      </c>
      <c r="G24" s="50">
        <v>4215</v>
      </c>
      <c r="H24" s="50">
        <v>4828</v>
      </c>
      <c r="I24" s="51">
        <f>AVERAGE(D24:H24)</f>
        <v>4159.2</v>
      </c>
      <c r="J24" s="50" t="s">
        <v>7</v>
      </c>
      <c r="K24" s="50" t="s">
        <v>7</v>
      </c>
      <c r="L24" s="52" t="s">
        <v>7</v>
      </c>
      <c r="M24" s="52" t="s">
        <v>7</v>
      </c>
      <c r="N24" s="52" t="s">
        <v>7</v>
      </c>
      <c r="O24" s="51" t="s">
        <v>7</v>
      </c>
      <c r="P24" s="53" t="s">
        <v>7</v>
      </c>
      <c r="Q24" s="53">
        <f>(H24-D24)/D24</f>
        <v>0.22975038206826287</v>
      </c>
      <c r="R24" s="53" t="s">
        <v>7</v>
      </c>
      <c r="S24" s="54" t="s">
        <v>7</v>
      </c>
    </row>
    <row r="25" spans="2:19" hidden="1">
      <c r="B25" s="73"/>
      <c r="C25" s="5" t="s">
        <v>15</v>
      </c>
      <c r="D25" s="6">
        <v>25111</v>
      </c>
      <c r="E25" s="6">
        <v>25059</v>
      </c>
      <c r="F25" s="6">
        <v>25699</v>
      </c>
      <c r="G25" s="6">
        <v>25831</v>
      </c>
      <c r="H25" s="6">
        <v>27120</v>
      </c>
      <c r="I25" s="7">
        <f>AVERAGE(D25:H25)</f>
        <v>25764</v>
      </c>
      <c r="J25" s="6" t="s">
        <v>7</v>
      </c>
      <c r="K25" s="6" t="s">
        <v>7</v>
      </c>
      <c r="L25" s="15" t="s">
        <v>7</v>
      </c>
      <c r="M25" s="15" t="s">
        <v>7</v>
      </c>
      <c r="N25" s="15" t="s">
        <v>7</v>
      </c>
      <c r="O25" s="7" t="s">
        <v>7</v>
      </c>
      <c r="P25" s="9" t="s">
        <v>7</v>
      </c>
      <c r="Q25" s="9">
        <f>(H25-D25)/D25</f>
        <v>8.0004778782207006E-2</v>
      </c>
      <c r="R25" s="9" t="s">
        <v>7</v>
      </c>
      <c r="S25" s="37" t="s">
        <v>7</v>
      </c>
    </row>
    <row r="26" spans="2:19">
      <c r="B26" s="74"/>
      <c r="C26" s="55" t="s">
        <v>16</v>
      </c>
      <c r="D26" s="56">
        <f t="shared" ref="D26:H26" si="20">D24/D25</f>
        <v>0.15634582453904664</v>
      </c>
      <c r="E26" s="56">
        <f t="shared" si="20"/>
        <v>0.15411628556606408</v>
      </c>
      <c r="F26" s="56">
        <f t="shared" si="20"/>
        <v>0.15428615899451339</v>
      </c>
      <c r="G26" s="56">
        <f t="shared" si="20"/>
        <v>0.16317602880260151</v>
      </c>
      <c r="H26" s="56">
        <f t="shared" si="20"/>
        <v>0.178023598820059</v>
      </c>
      <c r="I26" s="56">
        <f t="shared" ref="I26" si="21">I24/I25</f>
        <v>0.16143455985095481</v>
      </c>
      <c r="J26" s="57" t="s">
        <v>7</v>
      </c>
      <c r="K26" s="57" t="s">
        <v>7</v>
      </c>
      <c r="L26" s="57" t="s">
        <v>7</v>
      </c>
      <c r="M26" s="57" t="s">
        <v>7</v>
      </c>
      <c r="N26" s="57" t="s">
        <v>7</v>
      </c>
      <c r="O26" s="57" t="s">
        <v>7</v>
      </c>
      <c r="P26" s="58"/>
      <c r="Q26" s="58"/>
      <c r="R26" s="58"/>
      <c r="S26" s="59" t="s">
        <v>7</v>
      </c>
    </row>
    <row r="27" spans="2:19">
      <c r="B27" s="72" t="s">
        <v>9</v>
      </c>
      <c r="C27" s="49" t="s">
        <v>14</v>
      </c>
      <c r="D27" s="50">
        <v>4384</v>
      </c>
      <c r="E27" s="50">
        <v>4436</v>
      </c>
      <c r="F27" s="50">
        <v>4908</v>
      </c>
      <c r="G27" s="50">
        <v>4994</v>
      </c>
      <c r="H27" s="50">
        <v>4420</v>
      </c>
      <c r="I27" s="51">
        <f>AVERAGE(D27:H27)</f>
        <v>4628.3999999999996</v>
      </c>
      <c r="J27" s="50" t="s">
        <v>7</v>
      </c>
      <c r="K27" s="50" t="s">
        <v>7</v>
      </c>
      <c r="L27" s="52" t="s">
        <v>7</v>
      </c>
      <c r="M27" s="52" t="s">
        <v>7</v>
      </c>
      <c r="N27" s="52" t="s">
        <v>7</v>
      </c>
      <c r="O27" s="51" t="s">
        <v>7</v>
      </c>
      <c r="P27" s="53" t="s">
        <v>7</v>
      </c>
      <c r="Q27" s="53">
        <f>(H27-D27)/D27</f>
        <v>8.2116788321167887E-3</v>
      </c>
      <c r="R27" s="53" t="s">
        <v>7</v>
      </c>
      <c r="S27" s="54" t="s">
        <v>7</v>
      </c>
    </row>
    <row r="28" spans="2:19" hidden="1">
      <c r="B28" s="73"/>
      <c r="C28" s="5" t="s">
        <v>15</v>
      </c>
      <c r="D28" s="6">
        <v>16011</v>
      </c>
      <c r="E28" s="6">
        <v>15940</v>
      </c>
      <c r="F28" s="6">
        <v>17445</v>
      </c>
      <c r="G28" s="6">
        <v>17373</v>
      </c>
      <c r="H28" s="6">
        <v>15778</v>
      </c>
      <c r="I28" s="7">
        <f>AVERAGE(D28:H28)</f>
        <v>16509.400000000001</v>
      </c>
      <c r="J28" s="6" t="s">
        <v>7</v>
      </c>
      <c r="K28" s="6" t="s">
        <v>7</v>
      </c>
      <c r="L28" s="15" t="s">
        <v>7</v>
      </c>
      <c r="M28" s="15" t="s">
        <v>7</v>
      </c>
      <c r="N28" s="15" t="s">
        <v>7</v>
      </c>
      <c r="O28" s="7" t="s">
        <v>7</v>
      </c>
      <c r="P28" s="9" t="s">
        <v>7</v>
      </c>
      <c r="Q28" s="9">
        <f>(H28-D28)/D28</f>
        <v>-1.4552495159577791E-2</v>
      </c>
      <c r="R28" s="9" t="s">
        <v>7</v>
      </c>
      <c r="S28" s="37" t="s">
        <v>7</v>
      </c>
    </row>
    <row r="29" spans="2:19">
      <c r="B29" s="74"/>
      <c r="C29" s="55" t="s">
        <v>16</v>
      </c>
      <c r="D29" s="56">
        <f t="shared" ref="D29:H29" si="22">D27/D28</f>
        <v>0.27381175441883704</v>
      </c>
      <c r="E29" s="56">
        <f t="shared" si="22"/>
        <v>0.2782936010037641</v>
      </c>
      <c r="F29" s="56">
        <f t="shared" si="22"/>
        <v>0.28134135855546</v>
      </c>
      <c r="G29" s="56">
        <f t="shared" si="22"/>
        <v>0.28745754907039661</v>
      </c>
      <c r="H29" s="56">
        <f t="shared" si="22"/>
        <v>0.28013689948028903</v>
      </c>
      <c r="I29" s="56">
        <f t="shared" ref="I29" si="23">I27/I28</f>
        <v>0.28034937671871779</v>
      </c>
      <c r="J29" s="57" t="s">
        <v>7</v>
      </c>
      <c r="K29" s="57" t="s">
        <v>7</v>
      </c>
      <c r="L29" s="57" t="s">
        <v>7</v>
      </c>
      <c r="M29" s="57" t="s">
        <v>7</v>
      </c>
      <c r="N29" s="57" t="s">
        <v>7</v>
      </c>
      <c r="O29" s="57" t="s">
        <v>7</v>
      </c>
      <c r="P29" s="58"/>
      <c r="Q29" s="58"/>
      <c r="R29" s="58"/>
      <c r="S29" s="59" t="s">
        <v>7</v>
      </c>
    </row>
    <row r="30" spans="2:19">
      <c r="B30" s="73" t="s">
        <v>10</v>
      </c>
      <c r="C30" s="5" t="s">
        <v>14</v>
      </c>
      <c r="D30" s="6">
        <v>1249</v>
      </c>
      <c r="E30" s="6">
        <v>1427</v>
      </c>
      <c r="F30" s="6">
        <v>1484</v>
      </c>
      <c r="G30" s="6">
        <v>1364</v>
      </c>
      <c r="H30" s="6">
        <v>1439</v>
      </c>
      <c r="I30" s="7">
        <f>AVERAGE(D30:H30)</f>
        <v>1392.6</v>
      </c>
      <c r="J30" s="6" t="s">
        <v>7</v>
      </c>
      <c r="K30" s="6" t="s">
        <v>7</v>
      </c>
      <c r="L30" s="15" t="s">
        <v>7</v>
      </c>
      <c r="M30" s="15" t="s">
        <v>7</v>
      </c>
      <c r="N30" s="15" t="s">
        <v>7</v>
      </c>
      <c r="O30" s="7" t="s">
        <v>7</v>
      </c>
      <c r="P30" s="9" t="s">
        <v>7</v>
      </c>
      <c r="Q30" s="9">
        <f>(H30-D30)/D30</f>
        <v>0.1521216973578863</v>
      </c>
      <c r="R30" s="9" t="s">
        <v>7</v>
      </c>
      <c r="S30" s="37" t="s">
        <v>7</v>
      </c>
    </row>
    <row r="31" spans="2:19" hidden="1">
      <c r="B31" s="73"/>
      <c r="C31" s="5" t="s">
        <v>15</v>
      </c>
      <c r="D31" s="6">
        <v>3662</v>
      </c>
      <c r="E31" s="6">
        <v>3798</v>
      </c>
      <c r="F31" s="6">
        <v>3708</v>
      </c>
      <c r="G31" s="6">
        <v>3401</v>
      </c>
      <c r="H31" s="6">
        <v>3131</v>
      </c>
      <c r="I31" s="7">
        <f>AVERAGE(D31:H31)</f>
        <v>3540</v>
      </c>
      <c r="J31" s="6" t="s">
        <v>7</v>
      </c>
      <c r="K31" s="6" t="s">
        <v>7</v>
      </c>
      <c r="L31" s="15" t="s">
        <v>7</v>
      </c>
      <c r="M31" s="15" t="s">
        <v>7</v>
      </c>
      <c r="N31" s="15" t="s">
        <v>7</v>
      </c>
      <c r="O31" s="7" t="s">
        <v>7</v>
      </c>
      <c r="P31" s="9" t="s">
        <v>7</v>
      </c>
      <c r="Q31" s="9">
        <f>(H31-D31)/D31</f>
        <v>-0.14500273074822501</v>
      </c>
      <c r="R31" s="9" t="s">
        <v>7</v>
      </c>
      <c r="S31" s="37" t="s">
        <v>7</v>
      </c>
    </row>
    <row r="32" spans="2:19">
      <c r="B32" s="73"/>
      <c r="C32" s="5" t="s">
        <v>16</v>
      </c>
      <c r="D32" s="10">
        <f t="shared" ref="D32:H32" si="24">D30/D31</f>
        <v>0.34107045330420538</v>
      </c>
      <c r="E32" s="10">
        <f t="shared" si="24"/>
        <v>0.375724065297525</v>
      </c>
      <c r="F32" s="10">
        <f t="shared" si="24"/>
        <v>0.40021574973031282</v>
      </c>
      <c r="G32" s="10">
        <f t="shared" si="24"/>
        <v>0.40105851220229344</v>
      </c>
      <c r="H32" s="10">
        <f t="shared" si="24"/>
        <v>0.45959757266049184</v>
      </c>
      <c r="I32" s="10">
        <f t="shared" ref="I32" si="25">I30/I31</f>
        <v>0.39338983050847454</v>
      </c>
      <c r="J32" s="16" t="s">
        <v>7</v>
      </c>
      <c r="K32" s="16" t="s">
        <v>7</v>
      </c>
      <c r="L32" s="16" t="s">
        <v>7</v>
      </c>
      <c r="M32" s="16" t="s">
        <v>7</v>
      </c>
      <c r="N32" s="16" t="s">
        <v>7</v>
      </c>
      <c r="O32" s="16" t="s">
        <v>7</v>
      </c>
      <c r="P32" s="9"/>
      <c r="Q32" s="9"/>
      <c r="R32" s="9"/>
      <c r="S32" s="38" t="s">
        <v>7</v>
      </c>
    </row>
    <row r="33" spans="2:19">
      <c r="B33" s="68" t="s">
        <v>0</v>
      </c>
      <c r="C33" s="44" t="s">
        <v>14</v>
      </c>
      <c r="D33" s="45">
        <f t="shared" ref="D33:F33" si="26">D30+D18+D27+D24+D15+D12</f>
        <v>23823</v>
      </c>
      <c r="E33" s="45">
        <f t="shared" si="26"/>
        <v>24618</v>
      </c>
      <c r="F33" s="45">
        <f t="shared" si="26"/>
        <v>25523</v>
      </c>
      <c r="G33" s="45">
        <f>G30+G18+G27+G24+G15+G12</f>
        <v>26727</v>
      </c>
      <c r="H33" s="45">
        <f>H30+H18+H27+H24+H15+H12</f>
        <v>27091</v>
      </c>
      <c r="I33" s="46">
        <f>AVERAGE(D33:H33)</f>
        <v>25556.400000000001</v>
      </c>
      <c r="J33" s="45">
        <f>J12+J15+J18+J21</f>
        <v>27532</v>
      </c>
      <c r="K33" s="45">
        <f>K12+K15+K18+K21</f>
        <v>26452</v>
      </c>
      <c r="L33" s="45">
        <f>L12+L15+L18+L21</f>
        <v>26504</v>
      </c>
      <c r="M33" s="45">
        <f>M12+M15+M18+M21</f>
        <v>22659</v>
      </c>
      <c r="N33" s="45">
        <f>N12+N15+N18+N21</f>
        <v>24688</v>
      </c>
      <c r="O33" s="46">
        <f>AVERAGE(J33:N33)</f>
        <v>25567</v>
      </c>
      <c r="P33" s="47">
        <f>((N33/D33)^(1/9))-1</f>
        <v>3.970728652067379E-3</v>
      </c>
      <c r="Q33" s="47">
        <f>(H33-D33)/D33</f>
        <v>0.13717835704990974</v>
      </c>
      <c r="R33" s="47">
        <f>(N33-J33)/J33</f>
        <v>-0.10329798053174488</v>
      </c>
      <c r="S33" s="48">
        <f>S12+S15+S18+S21</f>
        <v>26744</v>
      </c>
    </row>
    <row r="34" spans="2:19" hidden="1">
      <c r="B34" s="69"/>
      <c r="C34" s="25" t="s">
        <v>15</v>
      </c>
      <c r="D34" s="26">
        <f t="shared" ref="D34:F34" si="27">D31+D19+D28+D25+D16+D13</f>
        <v>124555</v>
      </c>
      <c r="E34" s="26">
        <f t="shared" si="27"/>
        <v>126884</v>
      </c>
      <c r="F34" s="26">
        <f t="shared" si="27"/>
        <v>130030</v>
      </c>
      <c r="G34" s="26">
        <f>G31+G19+G28+G25+G16+G13</f>
        <v>130599</v>
      </c>
      <c r="H34" s="26">
        <f t="shared" ref="H34" si="28">H31+H19+H28+H25+H16+H13</f>
        <v>133024</v>
      </c>
      <c r="I34" s="27">
        <f>AVERAGE(D34:H34)</f>
        <v>129018.4</v>
      </c>
      <c r="J34" s="26">
        <f>J19+J16+J13+J22</f>
        <v>134150</v>
      </c>
      <c r="K34" s="26">
        <f>K19+K16+K13+K22</f>
        <v>138742</v>
      </c>
      <c r="L34" s="26">
        <f>L13+L16+L19+L22</f>
        <v>142540</v>
      </c>
      <c r="M34" s="26">
        <f>M13+M16+M19+M22</f>
        <v>122081</v>
      </c>
      <c r="N34" s="26">
        <f>N13+N16+N19+N22</f>
        <v>139352</v>
      </c>
      <c r="O34" s="27">
        <f>AVERAGE(J34:N34)</f>
        <v>135373</v>
      </c>
      <c r="P34" s="28">
        <f>((N34/D34)^(1/9))-1</f>
        <v>1.2550968368922222E-2</v>
      </c>
      <c r="Q34" s="28">
        <f>(H34-D34)/D34</f>
        <v>6.7994058849504241E-2</v>
      </c>
      <c r="R34" s="28">
        <f>(N34-J34)/J34</f>
        <v>3.8777487886694002E-2</v>
      </c>
      <c r="S34" s="39">
        <f>S13+S16+S19+S22</f>
        <v>144023</v>
      </c>
    </row>
    <row r="35" spans="2:19" ht="15" thickBot="1">
      <c r="B35" s="70"/>
      <c r="C35" s="40" t="s">
        <v>16</v>
      </c>
      <c r="D35" s="41">
        <f t="shared" ref="D35:H35" si="29">D33/D34</f>
        <v>0.19126490305487537</v>
      </c>
      <c r="E35" s="41">
        <f t="shared" si="29"/>
        <v>0.19401973456070112</v>
      </c>
      <c r="F35" s="41">
        <f t="shared" si="29"/>
        <v>0.19628547258325002</v>
      </c>
      <c r="G35" s="41">
        <f t="shared" si="29"/>
        <v>0.20464934647279076</v>
      </c>
      <c r="H35" s="41">
        <f t="shared" si="29"/>
        <v>0.20365497955256195</v>
      </c>
      <c r="I35" s="41">
        <f t="shared" ref="I35" si="30">I33/I34</f>
        <v>0.19808337415438421</v>
      </c>
      <c r="J35" s="41">
        <f>J33/J34</f>
        <v>0.20523294819232202</v>
      </c>
      <c r="K35" s="41">
        <f t="shared" ref="K35:N35" si="31">K33/K34</f>
        <v>0.19065603782560436</v>
      </c>
      <c r="L35" s="41">
        <f t="shared" si="31"/>
        <v>0.1859407885505823</v>
      </c>
      <c r="M35" s="41">
        <f t="shared" si="31"/>
        <v>0.18560627779916614</v>
      </c>
      <c r="N35" s="41">
        <f t="shared" si="31"/>
        <v>0.17716286813249899</v>
      </c>
      <c r="O35" s="41">
        <f t="shared" ref="O35" si="32">O33/O34</f>
        <v>0.18886336270895968</v>
      </c>
      <c r="P35" s="42"/>
      <c r="Q35" s="42"/>
      <c r="R35" s="42"/>
      <c r="S35" s="43">
        <f t="shared" ref="S35" si="33">S33/S34</f>
        <v>0.18569256299341078</v>
      </c>
    </row>
    <row r="36" spans="2:19" ht="15" thickTop="1"/>
  </sheetData>
  <mergeCells count="6">
    <mergeCell ref="B33:B35"/>
    <mergeCell ref="B12:B14"/>
    <mergeCell ref="B15:B17"/>
    <mergeCell ref="B24:B26"/>
    <mergeCell ref="B27:B29"/>
    <mergeCell ref="B30:B32"/>
  </mergeCells>
  <pageMargins left="0.7" right="0.7" top="0.75" bottom="0.75" header="0.3" footer="0.3"/>
  <pageSetup paperSize="9" orientation="portrait" r:id="rId1"/>
  <ignoredErrors>
    <ignoredError sqref="I14 I17 I20 I23 I26 I29 I32:I34 O14 O17 O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82396-D266-467B-A742-400245C8C2F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openxmlformats.org/package/2006/metadata/core-properties"/>
    <ds:schemaRef ds:uri="http://schemas.microsoft.com/sharepoint/v4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5E3ADC-0B66-4F7F-BCC1-41DBC3AF9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E6C6F8-8FEC-4A7A-93F9-9A2F842C1D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2024-03-19T14:56:34Z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