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3_MoyenSéjour/3_RedGér/"/>
    </mc:Choice>
  </mc:AlternateContent>
  <xr:revisionPtr revIDLastSave="13" documentId="11_1A65CA589CB102C3B3466F21EEE13A6CAC36856C" xr6:coauthVersionLast="47" xr6:coauthVersionMax="47" xr10:uidLastSave="{867961C4-96E6-4F8A-979D-BE3FB38CC8B7}"/>
  <bookViews>
    <workbookView xWindow="0" yWindow="600" windowWidth="19200" windowHeight="1020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3" l="1"/>
  <c r="N14" i="13" s="1"/>
  <c r="N31" i="13"/>
  <c r="N16" i="13" s="1"/>
  <c r="M33" i="13"/>
  <c r="M30" i="13" s="1"/>
  <c r="L33" i="13"/>
  <c r="L14" i="13" s="1"/>
  <c r="K33" i="13"/>
  <c r="K14" i="13" s="1"/>
  <c r="M31" i="13"/>
  <c r="M16" i="13" s="1"/>
  <c r="L31" i="13"/>
  <c r="L20" i="13" s="1"/>
  <c r="K31" i="13"/>
  <c r="K20" i="13" s="1"/>
  <c r="I33" i="13"/>
  <c r="I18" i="13" s="1"/>
  <c r="H33" i="13"/>
  <c r="H30" i="13" s="1"/>
  <c r="I31" i="13"/>
  <c r="I28" i="13" s="1"/>
  <c r="H31" i="13"/>
  <c r="H20" i="13" s="1"/>
  <c r="G33" i="13"/>
  <c r="G22" i="13" s="1"/>
  <c r="F33" i="13"/>
  <c r="F26" i="13" s="1"/>
  <c r="E33" i="13"/>
  <c r="E18" i="13" s="1"/>
  <c r="G31" i="13"/>
  <c r="G24" i="13" s="1"/>
  <c r="F31" i="13"/>
  <c r="F28" i="13" s="1"/>
  <c r="E31" i="13"/>
  <c r="E28" i="13" s="1"/>
  <c r="L18" i="13" l="1"/>
  <c r="M14" i="13"/>
  <c r="M18" i="13"/>
  <c r="K22" i="13"/>
  <c r="L22" i="13"/>
  <c r="N22" i="13"/>
  <c r="K30" i="13"/>
  <c r="K18" i="13"/>
  <c r="K34" i="13" s="1"/>
  <c r="G14" i="13"/>
  <c r="I14" i="13"/>
  <c r="G26" i="13"/>
  <c r="I22" i="13"/>
  <c r="I26" i="13"/>
  <c r="F24" i="13"/>
  <c r="H28" i="13"/>
  <c r="G12" i="13"/>
  <c r="G20" i="13"/>
  <c r="H12" i="13"/>
  <c r="G28" i="13"/>
  <c r="F16" i="13"/>
  <c r="G16" i="13"/>
  <c r="E20" i="13"/>
  <c r="F20" i="13"/>
  <c r="H24" i="13"/>
  <c r="H16" i="13"/>
  <c r="E14" i="13"/>
  <c r="E30" i="13"/>
  <c r="L16" i="13"/>
  <c r="M22" i="13"/>
  <c r="M34" i="13" s="1"/>
  <c r="K16" i="13"/>
  <c r="E16" i="13"/>
  <c r="F22" i="13"/>
  <c r="F30" i="13"/>
  <c r="H26" i="13"/>
  <c r="K28" i="13"/>
  <c r="E24" i="13"/>
  <c r="G30" i="13"/>
  <c r="K12" i="13"/>
  <c r="L28" i="13"/>
  <c r="F14" i="13"/>
  <c r="E12" i="13"/>
  <c r="F18" i="13"/>
  <c r="H18" i="13"/>
  <c r="I30" i="13"/>
  <c r="L30" i="13"/>
  <c r="L34" i="13" s="1"/>
  <c r="N18" i="13"/>
  <c r="L12" i="13"/>
  <c r="G18" i="13"/>
  <c r="N20" i="13"/>
  <c r="N28" i="13"/>
  <c r="N30" i="13"/>
  <c r="N12" i="13"/>
  <c r="M20" i="13"/>
  <c r="M12" i="13"/>
  <c r="M28" i="13"/>
  <c r="I16" i="13"/>
  <c r="I24" i="13"/>
  <c r="I12" i="13"/>
  <c r="I20" i="13"/>
  <c r="H14" i="13"/>
  <c r="H22" i="13"/>
  <c r="E26" i="13"/>
  <c r="E22" i="13"/>
  <c r="F12" i="13"/>
  <c r="R29" i="13"/>
  <c r="R27" i="13"/>
  <c r="P27" i="13"/>
  <c r="P29" i="13"/>
  <c r="G32" i="13" l="1"/>
  <c r="I32" i="13"/>
  <c r="I34" i="13"/>
  <c r="G34" i="13"/>
  <c r="H34" i="13"/>
  <c r="N32" i="13"/>
  <c r="H32" i="13"/>
  <c r="F32" i="13"/>
  <c r="E32" i="13"/>
  <c r="K32" i="13"/>
  <c r="F34" i="13"/>
  <c r="E34" i="13"/>
  <c r="L32" i="13"/>
  <c r="N34" i="13"/>
  <c r="M32" i="13"/>
  <c r="S33" i="13"/>
  <c r="S31" i="13"/>
  <c r="O31" i="13"/>
  <c r="S30" i="13" l="1"/>
  <c r="S22" i="13"/>
  <c r="S14" i="13"/>
  <c r="S34" i="13" s="1"/>
  <c r="S18" i="13"/>
  <c r="S20" i="13"/>
  <c r="S16" i="13"/>
  <c r="S12" i="13"/>
  <c r="S28" i="13"/>
  <c r="O33" i="13"/>
  <c r="O14" i="13" s="1"/>
  <c r="O16" i="13"/>
  <c r="Q29" i="13"/>
  <c r="J29" i="13"/>
  <c r="Q27" i="13"/>
  <c r="J27" i="13"/>
  <c r="Q25" i="13"/>
  <c r="J25" i="13"/>
  <c r="Q23" i="13"/>
  <c r="J23" i="13"/>
  <c r="R21" i="13"/>
  <c r="Q21" i="13"/>
  <c r="P21" i="13"/>
  <c r="J21" i="13"/>
  <c r="R19" i="13"/>
  <c r="Q19" i="13"/>
  <c r="P19" i="13"/>
  <c r="J19" i="13"/>
  <c r="R17" i="13"/>
  <c r="Q17" i="13"/>
  <c r="P17" i="13"/>
  <c r="J17" i="13"/>
  <c r="R15" i="13"/>
  <c r="Q15" i="13"/>
  <c r="P15" i="13"/>
  <c r="J15" i="13"/>
  <c r="R13" i="13"/>
  <c r="Q13" i="13"/>
  <c r="P13" i="13"/>
  <c r="J13" i="13"/>
  <c r="R11" i="13"/>
  <c r="Q11" i="13"/>
  <c r="P11" i="13"/>
  <c r="J11" i="13"/>
  <c r="S32" i="13" l="1"/>
  <c r="O30" i="13"/>
  <c r="O22" i="13"/>
  <c r="O18" i="13"/>
  <c r="O20" i="13"/>
  <c r="Q33" i="13"/>
  <c r="P33" i="13"/>
  <c r="R33" i="13"/>
  <c r="R31" i="13"/>
  <c r="P31" i="13"/>
  <c r="O28" i="13"/>
  <c r="J33" i="13"/>
  <c r="J18" i="13" s="1"/>
  <c r="Q31" i="13"/>
  <c r="J31" i="13"/>
  <c r="O12" i="13"/>
  <c r="O34" i="13" l="1"/>
  <c r="O32" i="13"/>
  <c r="J16" i="13"/>
  <c r="J28" i="13"/>
  <c r="J12" i="13"/>
  <c r="J20" i="13"/>
  <c r="J24" i="13"/>
  <c r="J22" i="13"/>
  <c r="J26" i="13"/>
  <c r="J30" i="13"/>
  <c r="J14" i="13"/>
  <c r="J32" i="13" l="1"/>
  <c r="J34" i="13"/>
</calcChain>
</file>

<file path=xl/sharedStrings.xml><?xml version="1.0" encoding="utf-8"?>
<sst xmlns="http://schemas.openxmlformats.org/spreadsheetml/2006/main" count="59" uniqueCount="23">
  <si>
    <t>Unités : Nombre de séjours, nombre de journées</t>
  </si>
  <si>
    <t>Indicateurs</t>
  </si>
  <si>
    <t>Périmètre d'inclusion : activité opposable, résidents et non-résidents, HIS et services de rééducation gériatrique des centres hospitaliers</t>
  </si>
  <si>
    <t>Etablis-
sements</t>
  </si>
  <si>
    <t>CHdN-RED</t>
  </si>
  <si>
    <t>Nbre séjours</t>
  </si>
  <si>
    <t>% du total</t>
  </si>
  <si>
    <t>Nbre journées</t>
  </si>
  <si>
    <t>CHEM-RED</t>
  </si>
  <si>
    <t>HRS-RED</t>
  </si>
  <si>
    <t>ZITHA-RED</t>
  </si>
  <si>
    <t>NA</t>
  </si>
  <si>
    <t>HIS</t>
  </si>
  <si>
    <t>TOTAL</t>
  </si>
  <si>
    <t>Tableau : Evolution des hospitalisations de rééducation gériatrique, par établissement, 2012-2022</t>
  </si>
  <si>
    <t>Référence : Carte sanitaire 2023</t>
  </si>
  <si>
    <t>Années de référence : 2012-2022</t>
  </si>
  <si>
    <t>Moy.
2012-16</t>
  </si>
  <si>
    <t>2022 (p)</t>
  </si>
  <si>
    <t>Croissance moy. ann 2012-21</t>
  </si>
  <si>
    <t>Evol. 
2012-16</t>
  </si>
  <si>
    <t>Evol. 
2017-21</t>
  </si>
  <si>
    <t>Source : données IGSS (sauf HIS 2018-2021 : établissement) / Traitement : Observatoire national de la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</si>
</sst>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&quot;$&quot;* #,##0_);_(&quot;$&quot;* \(#,##0\);_(&quot;$&quot;* &quot;-&quot;_);_(@_)"/>
    <numFmt numFmtId="166" formatCode="[&gt;=0]\+0.0%;[&lt;0]\-0.0%"/>
    <numFmt numFmtId="167" formatCode="#,##0.0"/>
    <numFmt numFmtId="168" formatCode="0.0"/>
    <numFmt numFmtId="169" formatCode="0.0%"/>
    <numFmt numFmtId="170" formatCode="&quot;[&quot;#,##0&quot;]&quot;;&quot;[-&quot;#,##0&quot;]&quot;"/>
    <numFmt numFmtId="171" formatCode="&quot;[&quot;#,###.#&quot;]&quot;;&quot;[-&quot;#,###.#&quot;]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rgb="FFFFFFFF"/>
      <name val="HelveticaNeueLT Std"/>
      <family val="2"/>
    </font>
    <font>
      <b/>
      <sz val="9"/>
      <name val="HelveticaNeueLT Std"/>
      <family val="2"/>
    </font>
    <font>
      <b/>
      <sz val="11"/>
      <name val="HelveticaNeueLT Std"/>
      <family val="2"/>
    </font>
    <font>
      <sz val="11"/>
      <color rgb="FFFF0000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  <fill>
      <patternFill patternType="solid">
        <fgColor rgb="FFE0E0E0"/>
        <bgColor rgb="FF000000"/>
      </patternFill>
    </fill>
    <fill>
      <patternFill patternType="solid">
        <fgColor rgb="FFE0E0E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/>
    <xf numFmtId="0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10" fillId="0" borderId="4" xfId="0" applyNumberFormat="1" applyFont="1" applyFill="1" applyBorder="1" applyAlignment="1">
      <alignment horizontal="left"/>
    </xf>
    <xf numFmtId="9" fontId="10" fillId="0" borderId="4" xfId="7" applyNumberFormat="1" applyFont="1" applyFill="1" applyBorder="1" applyAlignment="1">
      <alignment horizontal="center" vertical="center" wrapText="1"/>
    </xf>
    <xf numFmtId="9" fontId="10" fillId="0" borderId="5" xfId="7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3" borderId="6" xfId="0" applyNumberFormat="1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center" vertical="center" wrapText="1"/>
    </xf>
    <xf numFmtId="9" fontId="10" fillId="0" borderId="7" xfId="7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/>
    </xf>
    <xf numFmtId="169" fontId="8" fillId="0" borderId="13" xfId="0" applyNumberFormat="1" applyFont="1" applyFill="1" applyBorder="1" applyAlignment="1">
      <alignment horizontal="center" vertical="center" wrapText="1"/>
    </xf>
    <xf numFmtId="169" fontId="8" fillId="0" borderId="14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9" fontId="8" fillId="0" borderId="6" xfId="0" applyNumberFormat="1" applyFont="1" applyFill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left"/>
    </xf>
    <xf numFmtId="3" fontId="8" fillId="3" borderId="16" xfId="0" applyNumberFormat="1" applyFont="1" applyFill="1" applyBorder="1" applyAlignment="1">
      <alignment horizontal="center" vertical="center" wrapText="1"/>
    </xf>
    <xf numFmtId="1" fontId="8" fillId="3" borderId="16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166" fontId="8" fillId="3" borderId="16" xfId="0" applyNumberFormat="1" applyFont="1" applyFill="1" applyBorder="1" applyAlignment="1">
      <alignment horizontal="center" vertical="center" wrapText="1"/>
    </xf>
    <xf numFmtId="166" fontId="8" fillId="3" borderId="17" xfId="0" applyNumberFormat="1" applyFont="1" applyFill="1" applyBorder="1" applyAlignment="1">
      <alignment horizontal="center" vertical="center" wrapText="1"/>
    </xf>
    <xf numFmtId="1" fontId="8" fillId="3" borderId="18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left"/>
    </xf>
    <xf numFmtId="169" fontId="8" fillId="3" borderId="13" xfId="0" applyNumberFormat="1" applyFont="1" applyFill="1" applyBorder="1" applyAlignment="1">
      <alignment horizontal="center" vertical="center" wrapText="1"/>
    </xf>
    <xf numFmtId="169" fontId="8" fillId="4" borderId="13" xfId="0" applyNumberFormat="1" applyFont="1" applyFill="1" applyBorder="1" applyAlignment="1">
      <alignment horizontal="center" vertical="center" wrapText="1"/>
    </xf>
    <xf numFmtId="169" fontId="8" fillId="4" borderId="14" xfId="0" applyNumberFormat="1" applyFont="1" applyFill="1" applyBorder="1" applyAlignment="1">
      <alignment horizontal="center" vertical="center" wrapText="1"/>
    </xf>
    <xf numFmtId="166" fontId="8" fillId="3" borderId="13" xfId="0" applyNumberFormat="1" applyFont="1" applyFill="1" applyBorder="1" applyAlignment="1">
      <alignment horizontal="center" vertical="center" wrapText="1"/>
    </xf>
    <xf numFmtId="166" fontId="8" fillId="3" borderId="14" xfId="0" applyNumberFormat="1" applyFont="1" applyFill="1" applyBorder="1" applyAlignment="1">
      <alignment horizontal="center" vertical="center" wrapText="1"/>
    </xf>
    <xf numFmtId="169" fontId="8" fillId="3" borderId="12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left"/>
    </xf>
    <xf numFmtId="169" fontId="8" fillId="3" borderId="21" xfId="0" applyNumberFormat="1" applyFont="1" applyFill="1" applyBorder="1" applyAlignment="1">
      <alignment horizontal="center" vertical="center" wrapText="1"/>
    </xf>
    <xf numFmtId="169" fontId="8" fillId="4" borderId="21" xfId="0" applyNumberFormat="1" applyFont="1" applyFill="1" applyBorder="1" applyAlignment="1">
      <alignment horizontal="center" vertical="center" wrapText="1"/>
    </xf>
    <xf numFmtId="169" fontId="8" fillId="4" borderId="22" xfId="0" applyNumberFormat="1" applyFont="1" applyFill="1" applyBorder="1" applyAlignment="1">
      <alignment horizontal="center" vertical="center" wrapText="1"/>
    </xf>
    <xf numFmtId="166" fontId="8" fillId="3" borderId="21" xfId="0" applyNumberFormat="1" applyFont="1" applyFill="1" applyBorder="1" applyAlignment="1">
      <alignment horizontal="center" vertical="center" wrapText="1"/>
    </xf>
    <xf numFmtId="166" fontId="8" fillId="3" borderId="22" xfId="0" applyNumberFormat="1" applyFont="1" applyFill="1" applyBorder="1" applyAlignment="1">
      <alignment horizontal="center" vertical="center" wrapText="1"/>
    </xf>
    <xf numFmtId="169" fontId="8" fillId="4" borderId="2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/>
    </xf>
    <xf numFmtId="170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166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/>
    </xf>
    <xf numFmtId="169" fontId="8" fillId="0" borderId="21" xfId="0" applyNumberFormat="1" applyFont="1" applyFill="1" applyBorder="1" applyAlignment="1">
      <alignment horizontal="center" vertical="center" wrapText="1"/>
    </xf>
    <xf numFmtId="169" fontId="8" fillId="0" borderId="22" xfId="0" applyNumberFormat="1" applyFont="1" applyFill="1" applyBorder="1" applyAlignment="1">
      <alignment horizontal="center" vertical="center" wrapText="1"/>
    </xf>
    <xf numFmtId="166" fontId="8" fillId="0" borderId="21" xfId="0" applyNumberFormat="1" applyFont="1" applyFill="1" applyBorder="1" applyAlignment="1">
      <alignment horizontal="center" vertical="center" wrapText="1"/>
    </xf>
    <xf numFmtId="166" fontId="8" fillId="0" borderId="22" xfId="0" applyNumberFormat="1" applyFont="1" applyFill="1" applyBorder="1" applyAlignment="1">
      <alignment horizontal="center" vertical="center" wrapText="1"/>
    </xf>
    <xf numFmtId="169" fontId="8" fillId="0" borderId="20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69" fontId="8" fillId="3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left"/>
    </xf>
    <xf numFmtId="9" fontId="10" fillId="0" borderId="13" xfId="0" applyNumberFormat="1" applyFont="1" applyFill="1" applyBorder="1" applyAlignment="1">
      <alignment horizontal="center" vertical="center" wrapText="1"/>
    </xf>
    <xf numFmtId="9" fontId="10" fillId="0" borderId="14" xfId="0" applyNumberFormat="1" applyFont="1" applyFill="1" applyBorder="1" applyAlignment="1">
      <alignment horizontal="center"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8" fontId="8" fillId="0" borderId="6" xfId="0" applyNumberFormat="1" applyFont="1" applyFill="1" applyBorder="1" applyAlignment="1">
      <alignment horizontal="center" vertical="center"/>
    </xf>
    <xf numFmtId="169" fontId="8" fillId="0" borderId="13" xfId="7" applyNumberFormat="1" applyFont="1" applyFill="1" applyBorder="1" applyAlignment="1">
      <alignment horizontal="center" vertical="center"/>
    </xf>
    <xf numFmtId="169" fontId="8" fillId="0" borderId="14" xfId="7" applyNumberFormat="1" applyFont="1" applyFill="1" applyBorder="1" applyAlignment="1">
      <alignment horizontal="center" vertical="center"/>
    </xf>
    <xf numFmtId="167" fontId="8" fillId="0" borderId="6" xfId="0" applyNumberFormat="1" applyFont="1" applyFill="1" applyBorder="1" applyAlignment="1">
      <alignment horizontal="center" vertical="center"/>
    </xf>
    <xf numFmtId="169" fontId="8" fillId="0" borderId="0" xfId="7" applyNumberFormat="1" applyFont="1" applyFill="1" applyBorder="1" applyAlignment="1">
      <alignment horizontal="center" vertical="center"/>
    </xf>
    <xf numFmtId="169" fontId="8" fillId="0" borderId="6" xfId="7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>
      <alignment horizontal="center" vertical="center"/>
    </xf>
    <xf numFmtId="168" fontId="8" fillId="3" borderId="17" xfId="0" applyNumberFormat="1" applyFont="1" applyFill="1" applyBorder="1" applyAlignment="1">
      <alignment horizontal="center" vertical="center"/>
    </xf>
    <xf numFmtId="169" fontId="8" fillId="3" borderId="21" xfId="7" applyNumberFormat="1" applyFont="1" applyFill="1" applyBorder="1" applyAlignment="1">
      <alignment horizontal="center" vertical="center"/>
    </xf>
    <xf numFmtId="169" fontId="8" fillId="3" borderId="22" xfId="7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167" fontId="8" fillId="3" borderId="6" xfId="0" applyNumberFormat="1" applyFont="1" applyFill="1" applyBorder="1" applyAlignment="1">
      <alignment horizontal="center" vertical="center"/>
    </xf>
    <xf numFmtId="169" fontId="8" fillId="3" borderId="13" xfId="7" applyNumberFormat="1" applyFont="1" applyFill="1" applyBorder="1" applyAlignment="1">
      <alignment horizontal="center" vertical="center"/>
    </xf>
    <xf numFmtId="169" fontId="8" fillId="3" borderId="14" xfId="7" applyNumberFormat="1" applyFont="1" applyFill="1" applyBorder="1" applyAlignment="1">
      <alignment horizontal="center" vertical="center"/>
    </xf>
    <xf numFmtId="170" fontId="8" fillId="0" borderId="16" xfId="0" applyNumberFormat="1" applyFont="1" applyFill="1" applyBorder="1" applyAlignment="1">
      <alignment horizontal="center" vertical="center"/>
    </xf>
    <xf numFmtId="171" fontId="8" fillId="0" borderId="17" xfId="0" applyNumberFormat="1" applyFont="1" applyFill="1" applyBorder="1" applyAlignment="1">
      <alignment horizontal="center" vertical="center"/>
    </xf>
    <xf numFmtId="169" fontId="8" fillId="0" borderId="21" xfId="7" applyNumberFormat="1" applyFont="1" applyFill="1" applyBorder="1" applyAlignment="1">
      <alignment horizontal="center" vertical="center"/>
    </xf>
    <xf numFmtId="169" fontId="8" fillId="0" borderId="22" xfId="7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71" fontId="8" fillId="0" borderId="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9" fontId="10" fillId="0" borderId="13" xfId="7" applyFont="1" applyFill="1" applyBorder="1" applyAlignment="1">
      <alignment horizontal="center" vertical="center"/>
    </xf>
    <xf numFmtId="9" fontId="10" fillId="0" borderId="13" xfId="0" applyNumberFormat="1" applyFont="1" applyFill="1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169" fontId="10" fillId="0" borderId="4" xfId="0" applyNumberFormat="1" applyFont="1" applyFill="1" applyBorder="1" applyAlignment="1">
      <alignment horizontal="center" vertical="center"/>
    </xf>
    <xf numFmtId="9" fontId="10" fillId="0" borderId="7" xfId="0" applyNumberFormat="1" applyFont="1" applyFill="1" applyBorder="1" applyAlignment="1">
      <alignment horizontal="center" vertical="center"/>
    </xf>
    <xf numFmtId="0" fontId="12" fillId="0" borderId="0" xfId="0" applyFont="1"/>
    <xf numFmtId="0" fontId="8" fillId="3" borderId="1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E0E0E0"/>
      <color rgb="FF009696"/>
      <color rgb="FF333F4F"/>
      <color rgb="FF95B3D7"/>
      <color rgb="FFD5DCE4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C39"/>
  <sheetViews>
    <sheetView showGridLines="0" tabSelected="1" zoomScale="95" zoomScaleNormal="95" workbookViewId="0">
      <selection activeCell="D39" sqref="D39"/>
    </sheetView>
  </sheetViews>
  <sheetFormatPr baseColWidth="10" defaultColWidth="9.28515625" defaultRowHeight="14.25"/>
  <cols>
    <col min="1" max="2" width="9.28515625" style="2"/>
    <col min="3" max="3" width="11.7109375" style="2" customWidth="1"/>
    <col min="4" max="4" width="12" style="2" bestFit="1" customWidth="1"/>
    <col min="5" max="9" width="6.85546875" style="2" hidden="1" customWidth="1"/>
    <col min="10" max="15" width="9.140625" style="2" customWidth="1"/>
    <col min="16" max="16" width="10.5703125" style="2" customWidth="1"/>
    <col min="17" max="17" width="9.140625" style="2" customWidth="1"/>
    <col min="18" max="16384" width="9.28515625" style="2"/>
  </cols>
  <sheetData>
    <row r="2" spans="3:19">
      <c r="C2" s="1" t="s">
        <v>14</v>
      </c>
    </row>
    <row r="3" spans="3:19">
      <c r="C3" s="3"/>
    </row>
    <row r="4" spans="3:19">
      <c r="C4" s="3" t="s">
        <v>15</v>
      </c>
    </row>
    <row r="5" spans="3:19">
      <c r="C5" s="4" t="s">
        <v>22</v>
      </c>
    </row>
    <row r="6" spans="3:19">
      <c r="C6" s="3" t="s">
        <v>16</v>
      </c>
    </row>
    <row r="7" spans="3:19" ht="14.1" customHeight="1">
      <c r="C7" s="125" t="s">
        <v>2</v>
      </c>
      <c r="D7" s="125"/>
      <c r="E7" s="125"/>
      <c r="F7" s="125"/>
      <c r="G7" s="125"/>
      <c r="H7" s="125"/>
      <c r="I7" s="125"/>
      <c r="J7" s="125"/>
      <c r="K7" s="125"/>
      <c r="L7" s="125"/>
    </row>
    <row r="8" spans="3:19">
      <c r="C8" s="3" t="s">
        <v>0</v>
      </c>
    </row>
    <row r="9" spans="3:19" ht="15" thickBot="1"/>
    <row r="10" spans="3:19" ht="36.75" thickTop="1">
      <c r="C10" s="33" t="s">
        <v>3</v>
      </c>
      <c r="D10" s="34" t="s">
        <v>1</v>
      </c>
      <c r="E10" s="34">
        <v>2012</v>
      </c>
      <c r="F10" s="34">
        <v>2013</v>
      </c>
      <c r="G10" s="34">
        <v>2014</v>
      </c>
      <c r="H10" s="34">
        <v>2015</v>
      </c>
      <c r="I10" s="34">
        <v>2016</v>
      </c>
      <c r="J10" s="35" t="s">
        <v>17</v>
      </c>
      <c r="K10" s="34">
        <v>2017</v>
      </c>
      <c r="L10" s="34">
        <v>2018</v>
      </c>
      <c r="M10" s="34">
        <v>2019</v>
      </c>
      <c r="N10" s="34">
        <v>2020</v>
      </c>
      <c r="O10" s="35">
        <v>2021</v>
      </c>
      <c r="P10" s="34" t="s">
        <v>19</v>
      </c>
      <c r="Q10" s="34" t="s">
        <v>20</v>
      </c>
      <c r="R10" s="35" t="s">
        <v>21</v>
      </c>
      <c r="S10" s="36" t="s">
        <v>18</v>
      </c>
    </row>
    <row r="11" spans="3:19">
      <c r="C11" s="126" t="s">
        <v>4</v>
      </c>
      <c r="D11" s="6" t="s">
        <v>5</v>
      </c>
      <c r="E11" s="88">
        <v>125</v>
      </c>
      <c r="F11" s="88">
        <v>119</v>
      </c>
      <c r="G11" s="88">
        <v>112</v>
      </c>
      <c r="H11" s="7">
        <v>150</v>
      </c>
      <c r="I11" s="7">
        <v>241</v>
      </c>
      <c r="J11" s="89">
        <f>AVERAGE(E11:I11)</f>
        <v>149.4</v>
      </c>
      <c r="K11" s="7">
        <v>284</v>
      </c>
      <c r="L11" s="7">
        <v>261</v>
      </c>
      <c r="M11" s="7">
        <v>304</v>
      </c>
      <c r="N11" s="8">
        <v>305</v>
      </c>
      <c r="O11" s="30">
        <v>318</v>
      </c>
      <c r="P11" s="9">
        <f>((O11/E11)^(1/9))-1</f>
        <v>0.10932156667984017</v>
      </c>
      <c r="Q11" s="9">
        <f>(I11-E11)/E11</f>
        <v>0.92800000000000005</v>
      </c>
      <c r="R11" s="26">
        <f>(O11-K11)/K11</f>
        <v>0.11971830985915492</v>
      </c>
      <c r="S11" s="18">
        <v>340</v>
      </c>
    </row>
    <row r="12" spans="3:19">
      <c r="C12" s="126"/>
      <c r="D12" s="37" t="s">
        <v>6</v>
      </c>
      <c r="E12" s="90">
        <f t="shared" ref="E12:I12" si="0">E11/E31</f>
        <v>0.12664640324214793</v>
      </c>
      <c r="F12" s="90">
        <f t="shared" si="0"/>
        <v>0.1209349593495935</v>
      </c>
      <c r="G12" s="90">
        <f t="shared" si="0"/>
        <v>0.11211211211211211</v>
      </c>
      <c r="H12" s="38">
        <f t="shared" si="0"/>
        <v>0.14177693761814744</v>
      </c>
      <c r="I12" s="38">
        <f t="shared" si="0"/>
        <v>0.19721767594108019</v>
      </c>
      <c r="J12" s="91">
        <f t="shared" ref="J12:O12" si="1">J11/J31</f>
        <v>0.14228571428571429</v>
      </c>
      <c r="K12" s="38">
        <f t="shared" ref="K12:N12" si="2">K11/K31</f>
        <v>0.23646960865945046</v>
      </c>
      <c r="L12" s="38">
        <f t="shared" si="2"/>
        <v>0.20930232558139536</v>
      </c>
      <c r="M12" s="38">
        <f t="shared" si="2"/>
        <v>0.19791666666666666</v>
      </c>
      <c r="N12" s="38">
        <f t="shared" si="2"/>
        <v>0.19255050505050506</v>
      </c>
      <c r="O12" s="39">
        <f t="shared" si="1"/>
        <v>0.19509202453987731</v>
      </c>
      <c r="P12" s="40"/>
      <c r="Q12" s="40"/>
      <c r="R12" s="41"/>
      <c r="S12" s="42">
        <f t="shared" ref="S12" si="3">S11/S31</f>
        <v>0.19506597819850832</v>
      </c>
    </row>
    <row r="13" spans="3:19">
      <c r="C13" s="126"/>
      <c r="D13" s="6" t="s">
        <v>7</v>
      </c>
      <c r="E13" s="87">
        <v>5329</v>
      </c>
      <c r="F13" s="87">
        <v>5386</v>
      </c>
      <c r="G13" s="87">
        <v>5227</v>
      </c>
      <c r="H13" s="7">
        <v>5201</v>
      </c>
      <c r="I13" s="7">
        <v>8864</v>
      </c>
      <c r="J13" s="92">
        <f>AVERAGE(E13:I13)</f>
        <v>6001.4</v>
      </c>
      <c r="K13" s="7">
        <v>9904</v>
      </c>
      <c r="L13" s="7">
        <v>9727</v>
      </c>
      <c r="M13" s="7">
        <v>9948</v>
      </c>
      <c r="N13" s="7">
        <v>9981</v>
      </c>
      <c r="O13" s="30">
        <v>9889</v>
      </c>
      <c r="P13" s="9">
        <f>((O13/E13)^(1/9))-1</f>
        <v>7.1109997560430571E-2</v>
      </c>
      <c r="Q13" s="9">
        <f>(I13-E13)/E13</f>
        <v>0.66335147307187092</v>
      </c>
      <c r="R13" s="26">
        <f>(O13-K13)/K13</f>
        <v>-1.5145395799676898E-3</v>
      </c>
      <c r="S13" s="19">
        <v>9770</v>
      </c>
    </row>
    <row r="14" spans="3:19">
      <c r="C14" s="126"/>
      <c r="D14" s="6" t="s">
        <v>6</v>
      </c>
      <c r="E14" s="93">
        <f t="shared" ref="E14:I14" si="4">E13/E33</f>
        <v>0.14653394561003108</v>
      </c>
      <c r="F14" s="93">
        <f t="shared" si="4"/>
        <v>0.15154755205402365</v>
      </c>
      <c r="G14" s="93">
        <f t="shared" si="4"/>
        <v>0.14665282531844454</v>
      </c>
      <c r="H14" s="43">
        <f t="shared" si="4"/>
        <v>0.14364228899690676</v>
      </c>
      <c r="I14" s="43">
        <f t="shared" si="4"/>
        <v>0.22030022865095933</v>
      </c>
      <c r="J14" s="94">
        <f t="shared" ref="J14:O14" si="5">J13/J33</f>
        <v>0.16308772616349534</v>
      </c>
      <c r="K14" s="43">
        <f t="shared" ref="K14:N14" si="6">K13/K33</f>
        <v>0.24959048411078349</v>
      </c>
      <c r="L14" s="43">
        <f t="shared" si="6"/>
        <v>0.23467393664503367</v>
      </c>
      <c r="M14" s="43">
        <f t="shared" si="6"/>
        <v>0.20847915837123038</v>
      </c>
      <c r="N14" s="43">
        <f t="shared" si="6"/>
        <v>0.19562916503332026</v>
      </c>
      <c r="O14" s="44">
        <f t="shared" si="5"/>
        <v>0.18531219548759464</v>
      </c>
      <c r="P14" s="9"/>
      <c r="Q14" s="9"/>
      <c r="R14" s="26"/>
      <c r="S14" s="45">
        <f t="shared" ref="S14" si="7">S13/S33</f>
        <v>0.16908965039806162</v>
      </c>
    </row>
    <row r="15" spans="3:19">
      <c r="C15" s="121" t="s">
        <v>8</v>
      </c>
      <c r="D15" s="46" t="s">
        <v>5</v>
      </c>
      <c r="E15" s="95">
        <v>278</v>
      </c>
      <c r="F15" s="95">
        <v>280</v>
      </c>
      <c r="G15" s="95">
        <v>308</v>
      </c>
      <c r="H15" s="47">
        <v>283</v>
      </c>
      <c r="I15" s="47">
        <v>331</v>
      </c>
      <c r="J15" s="96">
        <f>AVERAGE(E15:I15)</f>
        <v>296</v>
      </c>
      <c r="K15" s="47">
        <v>336</v>
      </c>
      <c r="L15" s="47">
        <v>342</v>
      </c>
      <c r="M15" s="47">
        <v>350</v>
      </c>
      <c r="N15" s="48">
        <v>362</v>
      </c>
      <c r="O15" s="49">
        <v>474</v>
      </c>
      <c r="P15" s="50">
        <f>((O15/E15)^(1/9))-1</f>
        <v>6.1080105142493624E-2</v>
      </c>
      <c r="Q15" s="50">
        <f>(I15-E15)/E15</f>
        <v>0.1906474820143885</v>
      </c>
      <c r="R15" s="51">
        <f>(O15-K15)/K15</f>
        <v>0.4107142857142857</v>
      </c>
      <c r="S15" s="52">
        <v>567</v>
      </c>
    </row>
    <row r="16" spans="3:19">
      <c r="C16" s="122"/>
      <c r="D16" s="60" t="s">
        <v>6</v>
      </c>
      <c r="E16" s="97">
        <f t="shared" ref="E16:I16" si="8">E15/E31</f>
        <v>0.28166160081053698</v>
      </c>
      <c r="F16" s="97">
        <f t="shared" si="8"/>
        <v>0.28455284552845528</v>
      </c>
      <c r="G16" s="97">
        <f t="shared" si="8"/>
        <v>0.3083083083083083</v>
      </c>
      <c r="H16" s="61">
        <f t="shared" si="8"/>
        <v>0.26748582230623819</v>
      </c>
      <c r="I16" s="61">
        <f t="shared" si="8"/>
        <v>0.27086743044189854</v>
      </c>
      <c r="J16" s="98">
        <f>J15/J31</f>
        <v>0.28190476190476188</v>
      </c>
      <c r="K16" s="61">
        <f t="shared" ref="K16:N16" si="9">K15/K31</f>
        <v>0.279766860949209</v>
      </c>
      <c r="L16" s="62">
        <f t="shared" si="9"/>
        <v>0.27425821972734565</v>
      </c>
      <c r="M16" s="62">
        <f t="shared" si="9"/>
        <v>0.22786458333333334</v>
      </c>
      <c r="N16" s="62">
        <f t="shared" si="9"/>
        <v>0.22853535353535354</v>
      </c>
      <c r="O16" s="63">
        <f t="shared" ref="O16" si="10">O15/O31</f>
        <v>0.29079754601226993</v>
      </c>
      <c r="P16" s="64"/>
      <c r="Q16" s="64"/>
      <c r="R16" s="65"/>
      <c r="S16" s="66">
        <f t="shared" ref="S16" si="11">S15/S31</f>
        <v>0.3253012048192771</v>
      </c>
    </row>
    <row r="17" spans="3:29">
      <c r="C17" s="122"/>
      <c r="D17" s="10" t="s">
        <v>7</v>
      </c>
      <c r="E17" s="99">
        <v>10558</v>
      </c>
      <c r="F17" s="99">
        <v>10337</v>
      </c>
      <c r="G17" s="99">
        <v>10659</v>
      </c>
      <c r="H17" s="11">
        <v>10237</v>
      </c>
      <c r="I17" s="11">
        <v>10589</v>
      </c>
      <c r="J17" s="100">
        <f>AVERAGE(E17:I17)</f>
        <v>10476</v>
      </c>
      <c r="K17" s="11">
        <v>10638</v>
      </c>
      <c r="L17" s="13">
        <v>11321</v>
      </c>
      <c r="M17" s="13">
        <v>11863</v>
      </c>
      <c r="N17" s="11">
        <v>11842</v>
      </c>
      <c r="O17" s="31">
        <v>15320</v>
      </c>
      <c r="P17" s="12">
        <f>((O17/E17)^(1/9))-1</f>
        <v>4.22313274365409E-2</v>
      </c>
      <c r="Q17" s="12">
        <f>(I17-E17)/E17</f>
        <v>2.9361621519227127E-3</v>
      </c>
      <c r="R17" s="27">
        <f>(O17-K17)/K17</f>
        <v>0.44012032336905432</v>
      </c>
      <c r="S17" s="20">
        <v>16635</v>
      </c>
    </row>
    <row r="18" spans="3:29">
      <c r="C18" s="123"/>
      <c r="D18" s="53" t="s">
        <v>6</v>
      </c>
      <c r="E18" s="101">
        <f t="shared" ref="E18:I18" si="12">E17/E33</f>
        <v>0.29031814557153462</v>
      </c>
      <c r="F18" s="101">
        <f t="shared" si="12"/>
        <v>0.29085537422622398</v>
      </c>
      <c r="G18" s="101">
        <f t="shared" si="12"/>
        <v>0.29905729195892489</v>
      </c>
      <c r="H18" s="54">
        <f t="shared" si="12"/>
        <v>0.28272757401679188</v>
      </c>
      <c r="I18" s="54">
        <f t="shared" si="12"/>
        <v>0.26317228352718958</v>
      </c>
      <c r="J18" s="102">
        <f>J17/J33</f>
        <v>0.2846847434413266</v>
      </c>
      <c r="K18" s="54">
        <f t="shared" ref="K18:N18" si="13">K17/K33</f>
        <v>0.2680880018144704</v>
      </c>
      <c r="L18" s="55">
        <f t="shared" si="13"/>
        <v>0.2731308354845714</v>
      </c>
      <c r="M18" s="55">
        <f t="shared" si="13"/>
        <v>0.24861160592660897</v>
      </c>
      <c r="N18" s="54">
        <f t="shared" si="13"/>
        <v>0.23210505684045471</v>
      </c>
      <c r="O18" s="56">
        <f t="shared" ref="O18" si="14">O17/O33</f>
        <v>0.28708492616745374</v>
      </c>
      <c r="P18" s="57"/>
      <c r="Q18" s="57"/>
      <c r="R18" s="58"/>
      <c r="S18" s="59">
        <f t="shared" ref="S18" si="15">S17/S33</f>
        <v>0.28790238836967808</v>
      </c>
    </row>
    <row r="19" spans="3:29">
      <c r="C19" s="127" t="s">
        <v>9</v>
      </c>
      <c r="D19" s="67" t="s">
        <v>5</v>
      </c>
      <c r="E19" s="103">
        <v>253</v>
      </c>
      <c r="F19" s="103">
        <v>276</v>
      </c>
      <c r="G19" s="103">
        <v>255</v>
      </c>
      <c r="H19" s="68">
        <v>279</v>
      </c>
      <c r="I19" s="68">
        <v>295</v>
      </c>
      <c r="J19" s="104">
        <f>AVERAGE(E19:I19)</f>
        <v>271.60000000000002</v>
      </c>
      <c r="K19" s="69">
        <v>243</v>
      </c>
      <c r="L19" s="69">
        <v>300</v>
      </c>
      <c r="M19" s="69">
        <v>510</v>
      </c>
      <c r="N19" s="69">
        <v>588</v>
      </c>
      <c r="O19" s="70">
        <v>513</v>
      </c>
      <c r="P19" s="71">
        <f>((O19/E19)^(1/9))-1</f>
        <v>8.1709790337487043E-2</v>
      </c>
      <c r="Q19" s="71">
        <f>(I19-E19)/E19</f>
        <v>0.16600790513833993</v>
      </c>
      <c r="R19" s="72">
        <f>(O19-K19)/K19</f>
        <v>1.1111111111111112</v>
      </c>
      <c r="S19" s="73">
        <v>505</v>
      </c>
    </row>
    <row r="20" spans="3:29">
      <c r="C20" s="126"/>
      <c r="D20" s="74" t="s">
        <v>6</v>
      </c>
      <c r="E20" s="105">
        <f t="shared" ref="E20:I20" si="16">E19/E31</f>
        <v>0.25633232016210739</v>
      </c>
      <c r="F20" s="105">
        <f t="shared" si="16"/>
        <v>0.28048780487804881</v>
      </c>
      <c r="G20" s="105">
        <f t="shared" si="16"/>
        <v>0.25525525525525528</v>
      </c>
      <c r="H20" s="75">
        <f t="shared" si="16"/>
        <v>0.26370510396975427</v>
      </c>
      <c r="I20" s="75">
        <f t="shared" si="16"/>
        <v>0.2414075286415712</v>
      </c>
      <c r="J20" s="106">
        <f>J19/J31</f>
        <v>0.25866666666666671</v>
      </c>
      <c r="K20" s="75">
        <f t="shared" ref="K20:N20" si="17">K19/K31</f>
        <v>0.20233139050791007</v>
      </c>
      <c r="L20" s="75">
        <f t="shared" si="17"/>
        <v>0.24057738572574178</v>
      </c>
      <c r="M20" s="75">
        <f t="shared" si="17"/>
        <v>0.33203125</v>
      </c>
      <c r="N20" s="75">
        <f t="shared" si="17"/>
        <v>0.37121212121212122</v>
      </c>
      <c r="O20" s="76">
        <f t="shared" ref="O20" si="18">O19/O31</f>
        <v>0.31472392638036811</v>
      </c>
      <c r="P20" s="77"/>
      <c r="Q20" s="77"/>
      <c r="R20" s="78"/>
      <c r="S20" s="79">
        <f t="shared" ref="S20" si="19">S19/S31</f>
        <v>0.28973034997131381</v>
      </c>
    </row>
    <row r="21" spans="3:29">
      <c r="C21" s="126"/>
      <c r="D21" s="6" t="s">
        <v>7</v>
      </c>
      <c r="E21" s="107">
        <v>10308</v>
      </c>
      <c r="F21" s="107">
        <v>10088</v>
      </c>
      <c r="G21" s="107">
        <v>9830</v>
      </c>
      <c r="H21" s="14">
        <v>10238</v>
      </c>
      <c r="I21" s="14">
        <v>10313</v>
      </c>
      <c r="J21" s="108">
        <f>AVERAGE(E21:I21)</f>
        <v>10155.4</v>
      </c>
      <c r="K21" s="7">
        <v>9092</v>
      </c>
      <c r="L21" s="7">
        <v>10371</v>
      </c>
      <c r="M21" s="7">
        <v>15884</v>
      </c>
      <c r="N21" s="7">
        <v>20124</v>
      </c>
      <c r="O21" s="30">
        <v>18711</v>
      </c>
      <c r="P21" s="9">
        <f>((O21/E21)^(1/9))-1</f>
        <v>6.8486837517876431E-2</v>
      </c>
      <c r="Q21" s="9">
        <f>(I21-E21)/E21</f>
        <v>4.8506014745828483E-4</v>
      </c>
      <c r="R21" s="26">
        <f>(O21-K21)/K21</f>
        <v>1.0579630444346679</v>
      </c>
      <c r="S21" s="19">
        <v>19703</v>
      </c>
    </row>
    <row r="22" spans="3:29">
      <c r="C22" s="128"/>
      <c r="D22" s="37" t="s">
        <v>6</v>
      </c>
      <c r="E22" s="90">
        <f t="shared" ref="E22:H22" si="20">E21/E33</f>
        <v>0.28344378145021587</v>
      </c>
      <c r="F22" s="90">
        <f t="shared" si="20"/>
        <v>0.28384918401800791</v>
      </c>
      <c r="G22" s="90">
        <f t="shared" si="20"/>
        <v>0.27579821558835083</v>
      </c>
      <c r="H22" s="38">
        <f t="shared" si="20"/>
        <v>0.28275519222271323</v>
      </c>
      <c r="I22" s="38">
        <f t="shared" ref="I22:O22" si="21">I21/I33</f>
        <v>0.25631275474699272</v>
      </c>
      <c r="J22" s="91">
        <f t="shared" si="21"/>
        <v>0.27597245547384958</v>
      </c>
      <c r="K22" s="38">
        <f t="shared" si="21"/>
        <v>0.22912729013885738</v>
      </c>
      <c r="L22" s="38">
        <f t="shared" si="21"/>
        <v>0.25021110280103259</v>
      </c>
      <c r="M22" s="38">
        <f t="shared" si="21"/>
        <v>0.33287926734706708</v>
      </c>
      <c r="N22" s="38">
        <f t="shared" si="21"/>
        <v>0.39443355546844378</v>
      </c>
      <c r="O22" s="39">
        <f t="shared" si="21"/>
        <v>0.35062963795817403</v>
      </c>
      <c r="P22" s="40"/>
      <c r="Q22" s="40"/>
      <c r="R22" s="41"/>
      <c r="S22" s="42">
        <f>S21/S33</f>
        <v>0.34100034614053304</v>
      </c>
    </row>
    <row r="23" spans="3:29">
      <c r="C23" s="127" t="s">
        <v>10</v>
      </c>
      <c r="D23" s="67" t="s">
        <v>5</v>
      </c>
      <c r="E23" s="109">
        <v>253</v>
      </c>
      <c r="F23" s="109">
        <v>276</v>
      </c>
      <c r="G23" s="109">
        <v>255</v>
      </c>
      <c r="H23" s="69">
        <v>279</v>
      </c>
      <c r="I23" s="69">
        <v>295</v>
      </c>
      <c r="J23" s="110">
        <f>AVERAGE(E23:I23)</f>
        <v>271.60000000000002</v>
      </c>
      <c r="K23" s="69" t="s">
        <v>11</v>
      </c>
      <c r="L23" s="69" t="s">
        <v>11</v>
      </c>
      <c r="M23" s="69" t="s">
        <v>11</v>
      </c>
      <c r="N23" s="80" t="s">
        <v>11</v>
      </c>
      <c r="O23" s="70" t="s">
        <v>11</v>
      </c>
      <c r="P23" s="71" t="s">
        <v>11</v>
      </c>
      <c r="Q23" s="71">
        <f>(I23-E23)/E23</f>
        <v>0.16600790513833993</v>
      </c>
      <c r="R23" s="72" t="s">
        <v>11</v>
      </c>
      <c r="S23" s="81" t="s">
        <v>11</v>
      </c>
    </row>
    <row r="24" spans="3:29">
      <c r="C24" s="126"/>
      <c r="D24" s="37" t="s">
        <v>6</v>
      </c>
      <c r="E24" s="90">
        <f t="shared" ref="E24:I24" si="22">E23/E31</f>
        <v>0.25633232016210739</v>
      </c>
      <c r="F24" s="90">
        <f t="shared" si="22"/>
        <v>0.28048780487804881</v>
      </c>
      <c r="G24" s="90">
        <f t="shared" si="22"/>
        <v>0.25525525525525528</v>
      </c>
      <c r="H24" s="90">
        <f t="shared" si="22"/>
        <v>0.26370510396975427</v>
      </c>
      <c r="I24" s="90">
        <f t="shared" si="22"/>
        <v>0.2414075286415712</v>
      </c>
      <c r="J24" s="91">
        <f t="shared" ref="J24" si="23">J23/J31</f>
        <v>0.25866666666666671</v>
      </c>
      <c r="K24" s="90"/>
      <c r="L24" s="90"/>
      <c r="M24" s="38"/>
      <c r="N24" s="38"/>
      <c r="O24" s="39"/>
      <c r="P24" s="40"/>
      <c r="Q24" s="40"/>
      <c r="R24" s="41"/>
      <c r="S24" s="42"/>
    </row>
    <row r="25" spans="3:29">
      <c r="C25" s="126"/>
      <c r="D25" s="6" t="s">
        <v>7</v>
      </c>
      <c r="E25" s="87">
        <v>10308</v>
      </c>
      <c r="F25" s="87">
        <v>10088</v>
      </c>
      <c r="G25" s="87">
        <v>9830</v>
      </c>
      <c r="H25" s="7">
        <v>10238</v>
      </c>
      <c r="I25" s="7">
        <v>10313</v>
      </c>
      <c r="J25" s="92">
        <f>AVERAGE(E25:I25)</f>
        <v>10155.4</v>
      </c>
      <c r="K25" s="7" t="s">
        <v>11</v>
      </c>
      <c r="L25" s="7" t="s">
        <v>11</v>
      </c>
      <c r="M25" s="7" t="s">
        <v>11</v>
      </c>
      <c r="N25" s="7" t="s">
        <v>11</v>
      </c>
      <c r="O25" s="30" t="s">
        <v>11</v>
      </c>
      <c r="P25" s="9" t="s">
        <v>11</v>
      </c>
      <c r="Q25" s="9">
        <f>(I25-E25)/E25</f>
        <v>4.8506014745828483E-4</v>
      </c>
      <c r="R25" s="26" t="s">
        <v>11</v>
      </c>
      <c r="S25" s="19" t="s">
        <v>11</v>
      </c>
    </row>
    <row r="26" spans="3:29">
      <c r="C26" s="128"/>
      <c r="D26" s="37" t="s">
        <v>6</v>
      </c>
      <c r="E26" s="90">
        <f t="shared" ref="E26:I26" si="24">E25/E33</f>
        <v>0.28344378145021587</v>
      </c>
      <c r="F26" s="90">
        <f t="shared" si="24"/>
        <v>0.28384918401800791</v>
      </c>
      <c r="G26" s="90">
        <f t="shared" si="24"/>
        <v>0.27579821558835083</v>
      </c>
      <c r="H26" s="90">
        <f t="shared" si="24"/>
        <v>0.28275519222271323</v>
      </c>
      <c r="I26" s="90">
        <f t="shared" si="24"/>
        <v>0.25631275474699272</v>
      </c>
      <c r="J26" s="91">
        <f t="shared" ref="J26" si="25">J25/J33</f>
        <v>0.27597245547384958</v>
      </c>
      <c r="K26" s="90"/>
      <c r="L26" s="90"/>
      <c r="M26" s="38"/>
      <c r="N26" s="38"/>
      <c r="O26" s="39"/>
      <c r="P26" s="40"/>
      <c r="Q26" s="40"/>
      <c r="R26" s="41"/>
      <c r="S26" s="42"/>
    </row>
    <row r="27" spans="3:29">
      <c r="C27" s="121" t="s">
        <v>12</v>
      </c>
      <c r="D27" s="46" t="s">
        <v>5</v>
      </c>
      <c r="E27" s="95">
        <v>331</v>
      </c>
      <c r="F27" s="95">
        <v>309</v>
      </c>
      <c r="G27" s="95">
        <v>324</v>
      </c>
      <c r="H27" s="47">
        <v>346</v>
      </c>
      <c r="I27" s="47">
        <v>355</v>
      </c>
      <c r="J27" s="96">
        <f>AVERAGE(E27:I27)</f>
        <v>333</v>
      </c>
      <c r="K27" s="47">
        <v>338</v>
      </c>
      <c r="L27" s="47">
        <v>344</v>
      </c>
      <c r="M27" s="47">
        <v>372</v>
      </c>
      <c r="N27" s="48">
        <v>329</v>
      </c>
      <c r="O27" s="49">
        <v>325</v>
      </c>
      <c r="P27" s="50">
        <f>((O27/E27)^(1/9))-1</f>
        <v>-2.0305127194607531E-3</v>
      </c>
      <c r="Q27" s="50">
        <f>(I27-E27)/E27</f>
        <v>7.2507552870090641E-2</v>
      </c>
      <c r="R27" s="51">
        <f>(O27-K27)/K27</f>
        <v>-3.8461538461538464E-2</v>
      </c>
      <c r="S27" s="52">
        <v>331</v>
      </c>
      <c r="U27" s="5"/>
      <c r="V27" s="5"/>
      <c r="W27" s="5"/>
      <c r="X27" s="5"/>
      <c r="Y27" s="5"/>
      <c r="Z27" s="5"/>
      <c r="AA27" s="5"/>
      <c r="AB27" s="5"/>
      <c r="AC27" s="5"/>
    </row>
    <row r="28" spans="3:29">
      <c r="C28" s="122"/>
      <c r="D28" s="53" t="s">
        <v>6</v>
      </c>
      <c r="E28" s="101">
        <f t="shared" ref="E28:I28" si="26">E27/E31</f>
        <v>0.3353596757852077</v>
      </c>
      <c r="F28" s="101">
        <f t="shared" si="26"/>
        <v>0.31402439024390244</v>
      </c>
      <c r="G28" s="101">
        <f t="shared" si="26"/>
        <v>0.32432432432432434</v>
      </c>
      <c r="H28" s="54">
        <f t="shared" si="26"/>
        <v>0.32703213610586013</v>
      </c>
      <c r="I28" s="54">
        <f t="shared" si="26"/>
        <v>0.2905073649754501</v>
      </c>
      <c r="J28" s="102">
        <f>J27/J31</f>
        <v>0.31714285714285712</v>
      </c>
      <c r="K28" s="54">
        <f t="shared" ref="K28:N28" si="27">K27/K31</f>
        <v>0.28143213988343047</v>
      </c>
      <c r="L28" s="54">
        <f t="shared" si="27"/>
        <v>0.27586206896551724</v>
      </c>
      <c r="M28" s="54">
        <f t="shared" si="27"/>
        <v>0.2421875</v>
      </c>
      <c r="N28" s="54">
        <f t="shared" si="27"/>
        <v>0.20770202020202019</v>
      </c>
      <c r="O28" s="82">
        <f t="shared" ref="O28" si="28">O27/O31</f>
        <v>0.19938650306748465</v>
      </c>
      <c r="P28" s="57"/>
      <c r="Q28" s="57"/>
      <c r="R28" s="58"/>
      <c r="S28" s="59">
        <f t="shared" ref="S28" si="29">S27/S31</f>
        <v>0.18990246701090074</v>
      </c>
      <c r="U28" s="5"/>
      <c r="V28" s="5"/>
      <c r="W28" s="5"/>
      <c r="X28" s="5"/>
      <c r="Y28" s="5"/>
      <c r="Z28" s="5"/>
      <c r="AA28" s="5"/>
      <c r="AB28" s="5"/>
      <c r="AC28" s="5"/>
    </row>
    <row r="29" spans="3:29">
      <c r="C29" s="122"/>
      <c r="D29" s="10" t="s">
        <v>7</v>
      </c>
      <c r="E29" s="99">
        <v>10172</v>
      </c>
      <c r="F29" s="99">
        <v>9729</v>
      </c>
      <c r="G29" s="99">
        <v>9926</v>
      </c>
      <c r="H29" s="11">
        <v>10532</v>
      </c>
      <c r="I29" s="11">
        <v>10470</v>
      </c>
      <c r="J29" s="100">
        <f>AVERAGE(E29:I29)</f>
        <v>10165.799999999999</v>
      </c>
      <c r="K29" s="11">
        <v>10047</v>
      </c>
      <c r="L29" s="11">
        <v>10030</v>
      </c>
      <c r="M29" s="11">
        <v>10022</v>
      </c>
      <c r="N29" s="11">
        <v>9073</v>
      </c>
      <c r="O29" s="129">
        <v>9444</v>
      </c>
      <c r="P29" s="12">
        <f>((O29/E29)^(1/9))-1</f>
        <v>-8.21707908893754E-3</v>
      </c>
      <c r="Q29" s="12">
        <f>(I29-E29)/E29</f>
        <v>2.929610696028313E-2</v>
      </c>
      <c r="R29" s="27">
        <f>(O29-K29)/K29</f>
        <v>-6.0017915795759928E-2</v>
      </c>
      <c r="S29" s="20">
        <v>11672</v>
      </c>
      <c r="U29" s="5"/>
      <c r="V29" s="5"/>
      <c r="W29" s="5"/>
      <c r="X29" s="5"/>
      <c r="Y29" s="5"/>
      <c r="Z29" s="5"/>
      <c r="AA29" s="5"/>
      <c r="AB29" s="5"/>
      <c r="AC29" s="5"/>
    </row>
    <row r="30" spans="3:29">
      <c r="C30" s="123"/>
      <c r="D30" s="53" t="s">
        <v>6</v>
      </c>
      <c r="E30" s="101">
        <f t="shared" ref="E30:I30" si="30">E29/E33</f>
        <v>0.27970412736821842</v>
      </c>
      <c r="F30" s="101">
        <f t="shared" si="30"/>
        <v>0.27374788970174452</v>
      </c>
      <c r="G30" s="101">
        <f t="shared" si="30"/>
        <v>0.27849166713427981</v>
      </c>
      <c r="H30" s="54">
        <f t="shared" si="30"/>
        <v>0.29087494476358816</v>
      </c>
      <c r="I30" s="54">
        <f t="shared" si="30"/>
        <v>0.26021473307485832</v>
      </c>
      <c r="J30" s="102">
        <f t="shared" ref="J30:O30" si="31">J29/J33</f>
        <v>0.2762550749213285</v>
      </c>
      <c r="K30" s="54">
        <f t="shared" ref="K30:N30" si="32">K29/K33</f>
        <v>0.2531942239358887</v>
      </c>
      <c r="L30" s="54">
        <f t="shared" si="32"/>
        <v>0.24198412506936234</v>
      </c>
      <c r="M30" s="54">
        <f t="shared" si="32"/>
        <v>0.21002996835509358</v>
      </c>
      <c r="N30" s="54">
        <f t="shared" si="32"/>
        <v>0.17783222265778126</v>
      </c>
      <c r="O30" s="82">
        <f t="shared" si="31"/>
        <v>0.17697324038677761</v>
      </c>
      <c r="P30" s="57"/>
      <c r="Q30" s="57"/>
      <c r="R30" s="58"/>
      <c r="S30" s="59">
        <f t="shared" ref="S30" si="33">S29/S33</f>
        <v>0.20200761509172724</v>
      </c>
      <c r="U30" s="5"/>
      <c r="V30" s="5"/>
      <c r="W30" s="5"/>
      <c r="X30" s="5"/>
      <c r="Y30" s="5"/>
      <c r="Z30" s="5"/>
      <c r="AA30" s="5"/>
      <c r="AB30" s="5"/>
      <c r="AC30" s="5"/>
    </row>
    <row r="31" spans="3:29">
      <c r="C31" s="124" t="s">
        <v>13</v>
      </c>
      <c r="D31" s="15" t="s">
        <v>5</v>
      </c>
      <c r="E31" s="111">
        <f t="shared" ref="E31:I31" si="34">SUM(E11+E15+E19+E27)</f>
        <v>987</v>
      </c>
      <c r="F31" s="111">
        <f t="shared" si="34"/>
        <v>984</v>
      </c>
      <c r="G31" s="111">
        <f t="shared" si="34"/>
        <v>999</v>
      </c>
      <c r="H31" s="111">
        <f t="shared" si="34"/>
        <v>1058</v>
      </c>
      <c r="I31" s="111">
        <f t="shared" si="34"/>
        <v>1222</v>
      </c>
      <c r="J31" s="112">
        <f>AVERAGE(E31:I31)</f>
        <v>1050</v>
      </c>
      <c r="K31" s="111">
        <f t="shared" ref="K31" si="35">SUM(K11+K15+K19+K27)</f>
        <v>1201</v>
      </c>
      <c r="L31" s="111">
        <f>SUM(L11+L15+L19+L27)</f>
        <v>1247</v>
      </c>
      <c r="M31" s="111">
        <f>SUM(M11+M15+M19+M27)</f>
        <v>1536</v>
      </c>
      <c r="N31" s="111">
        <f>SUM(N11+N15+N19+N27)</f>
        <v>1584</v>
      </c>
      <c r="O31" s="113">
        <f>SUM(O11+O15+O19+O27)</f>
        <v>1630</v>
      </c>
      <c r="P31" s="17">
        <f>((O31/E31)^(1/9))-1</f>
        <v>5.732336136739935E-2</v>
      </c>
      <c r="Q31" s="17">
        <f>(I31-E31)/E31</f>
        <v>0.23809523809523808</v>
      </c>
      <c r="R31" s="28">
        <f>(O31-K31)/K31</f>
        <v>0.35720233139050789</v>
      </c>
      <c r="S31" s="114">
        <f>SUM(S11+S15+S19+S27)</f>
        <v>1743</v>
      </c>
    </row>
    <row r="32" spans="3:29">
      <c r="C32" s="124"/>
      <c r="D32" s="83" t="s">
        <v>6</v>
      </c>
      <c r="E32" s="115">
        <f>SUM(E12+E16+E24+E28)</f>
        <v>1</v>
      </c>
      <c r="F32" s="115">
        <f t="shared" ref="F32:G32" si="36">SUM(F12+F16+F24+F28)</f>
        <v>1</v>
      </c>
      <c r="G32" s="115">
        <f t="shared" si="36"/>
        <v>1</v>
      </c>
      <c r="H32" s="116">
        <f>SUM(H12+H16+H24+H28)</f>
        <v>1</v>
      </c>
      <c r="I32" s="116">
        <f>SUM(I12+I16+I24+I28)</f>
        <v>1</v>
      </c>
      <c r="J32" s="117">
        <f>SUM(J12+J16+J24+J28)</f>
        <v>1</v>
      </c>
      <c r="K32" s="116">
        <f>SUM(K12+K16+K20+K28)</f>
        <v>1</v>
      </c>
      <c r="L32" s="116">
        <f t="shared" ref="L32:N33" si="37">SUM(L12+L16+L20+L28)</f>
        <v>1</v>
      </c>
      <c r="M32" s="116">
        <f t="shared" si="37"/>
        <v>1</v>
      </c>
      <c r="N32" s="84">
        <f t="shared" si="37"/>
        <v>1</v>
      </c>
      <c r="O32" s="117">
        <f t="shared" ref="O32" si="38">SUM(O12+O16+O20+O28)</f>
        <v>1</v>
      </c>
      <c r="P32" s="84"/>
      <c r="Q32" s="84"/>
      <c r="R32" s="85"/>
      <c r="S32" s="86">
        <f t="shared" ref="S32" si="39">SUM(S12+S16+S20+S28)</f>
        <v>0.99999999999999989</v>
      </c>
    </row>
    <row r="33" spans="3:19">
      <c r="C33" s="124"/>
      <c r="D33" s="15" t="s">
        <v>7</v>
      </c>
      <c r="E33" s="111">
        <f>SUM(E13+E17+E21+E29)</f>
        <v>36367</v>
      </c>
      <c r="F33" s="111">
        <f>SUM(F13+F17+F21+F29)</f>
        <v>35540</v>
      </c>
      <c r="G33" s="111">
        <f>SUM(G13+G17+G21+G29)</f>
        <v>35642</v>
      </c>
      <c r="H33" s="16">
        <f>SUM(H13+H17+H21+H29)</f>
        <v>36208</v>
      </c>
      <c r="I33" s="16">
        <f t="shared" ref="I33" si="40">SUM(I13+I17+I21+I29)</f>
        <v>40236</v>
      </c>
      <c r="J33" s="112">
        <f>AVERAGE(E33:I33)</f>
        <v>36798.6</v>
      </c>
      <c r="K33" s="16">
        <f t="shared" ref="K33:M33" si="41">SUM(K13+K17+K21+K29)</f>
        <v>39681</v>
      </c>
      <c r="L33" s="16">
        <f t="shared" si="41"/>
        <v>41449</v>
      </c>
      <c r="M33" s="16">
        <f t="shared" si="41"/>
        <v>47717</v>
      </c>
      <c r="N33" s="16">
        <f t="shared" si="37"/>
        <v>51020</v>
      </c>
      <c r="O33" s="32">
        <f t="shared" ref="O33" si="42">SUM(O13+O17+O21+O29)</f>
        <v>53364</v>
      </c>
      <c r="P33" s="17">
        <f>((O33/E33)^(1/9))-1</f>
        <v>4.3529051846586952E-2</v>
      </c>
      <c r="Q33" s="17">
        <f>(I33-E33)/E33</f>
        <v>0.10638765914152941</v>
      </c>
      <c r="R33" s="28">
        <f>(O33-K33)/K33</f>
        <v>0.34482497920919331</v>
      </c>
      <c r="S33" s="21">
        <f t="shared" ref="S33" si="43">SUM(S13+S17+S21+S29)</f>
        <v>57780</v>
      </c>
    </row>
    <row r="34" spans="3:19" ht="15.75" thickBot="1">
      <c r="C34" s="22"/>
      <c r="D34" s="23" t="s">
        <v>6</v>
      </c>
      <c r="E34" s="118">
        <f>SUM(E14+E18+E26+E30)</f>
        <v>1</v>
      </c>
      <c r="F34" s="118">
        <f t="shared" ref="F34:G34" si="44">SUM(F14+F18+F26+F30)</f>
        <v>1</v>
      </c>
      <c r="G34" s="118">
        <f t="shared" si="44"/>
        <v>1</v>
      </c>
      <c r="H34" s="24">
        <f>SUM(H14+H18+H26+H30)</f>
        <v>1</v>
      </c>
      <c r="I34" s="24">
        <f>SUM(I14+I18+I26+I30)</f>
        <v>1</v>
      </c>
      <c r="J34" s="119">
        <f>SUM(J14+J18+J26+J30)</f>
        <v>1</v>
      </c>
      <c r="K34" s="24">
        <f>SUM(K14+K18+K22+K30)</f>
        <v>1</v>
      </c>
      <c r="L34" s="24">
        <f t="shared" ref="L34:N34" si="45">SUM(L14+L18+L22+L30)</f>
        <v>1</v>
      </c>
      <c r="M34" s="24">
        <f t="shared" si="45"/>
        <v>1</v>
      </c>
      <c r="N34" s="24">
        <f t="shared" si="45"/>
        <v>1</v>
      </c>
      <c r="O34" s="29">
        <f>SUM(O14+O18+O22+O30)</f>
        <v>1</v>
      </c>
      <c r="P34" s="24"/>
      <c r="Q34" s="24"/>
      <c r="R34" s="29"/>
      <c r="S34" s="25">
        <f>SUM(S14,S18,S22,S30)</f>
        <v>1</v>
      </c>
    </row>
    <row r="35" spans="3:19" ht="15" thickTop="1"/>
    <row r="39" spans="3:19">
      <c r="D39" s="120"/>
    </row>
  </sheetData>
  <mergeCells count="7">
    <mergeCell ref="C27:C30"/>
    <mergeCell ref="C31:C33"/>
    <mergeCell ref="C7:L7"/>
    <mergeCell ref="C11:C14"/>
    <mergeCell ref="C15:C18"/>
    <mergeCell ref="C19:C22"/>
    <mergeCell ref="C23:C26"/>
  </mergeCells>
  <pageMargins left="0.7" right="0.7" top="0.75" bottom="0.75" header="0.3" footer="0.3"/>
  <pageSetup paperSize="9" orientation="portrait" r:id="rId1"/>
  <ignoredErrors>
    <ignoredError sqref="J32 J12:J13 J14 J16:J17 J18 J20:J21 J22 J24:J25 J26 J28:J29 J30:J31 J33 O3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7A207F-13B8-4D76-A5AA-3EA24322C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7A5EA7-F5B5-435A-BF60-8CC4423D6E3D}">
  <ds:schemaRefs>
    <ds:schemaRef ds:uri="http://www.w3.org/XML/1998/namespace"/>
    <ds:schemaRef ds:uri="http://schemas.microsoft.com/sharepoint/v4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b304e8da-070f-413a-89c8-6e99405170b0"/>
    <ds:schemaRef ds:uri="http://schemas.openxmlformats.org/package/2006/metadata/core-properties"/>
    <ds:schemaRef ds:uri="3b23351c-6ed6-444c-a66b-e3c1876fb1b1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CE3A19-B72A-455C-9B9A-FEE3878910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2024-02-22T21:33:21Z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