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11.xml" ContentType="application/vnd.openxmlformats-officedocument.drawing+xml"/>
  <Override PartName="/xl/ctrlProps/ctrlProp6.xml" ContentType="application/vnd.ms-excel.controlproperties+xml"/>
  <Override PartName="/xl/comments4.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ODS286\Desktop\"/>
    </mc:Choice>
  </mc:AlternateContent>
  <xr:revisionPtr revIDLastSave="0" documentId="8_{A2F45788-9EFD-4964-B85B-36246EE6A016}" xr6:coauthVersionLast="47" xr6:coauthVersionMax="47" xr10:uidLastSave="{00000000-0000-0000-0000-000000000000}"/>
  <bookViews>
    <workbookView xWindow="510" yWindow="1995" windowWidth="21600" windowHeight="11385" tabRatio="817" xr2:uid="{00000000-000D-0000-FFFF-FFFF00000000}"/>
  </bookViews>
  <sheets>
    <sheet name="COVER" sheetId="29" r:id="rId1"/>
    <sheet name="INDEX" sheetId="37" r:id="rId2"/>
    <sheet name="Basic Instructions" sheetId="32" r:id="rId3"/>
    <sheet name="Methodology" sheetId="33" r:id="rId4"/>
    <sheet name="Validation rules" sheetId="34" r:id="rId5"/>
    <sheet name="GETTING STARTED" sheetId="30" r:id="rId6"/>
    <sheet name="Footnotes list" sheetId="31" r:id="rId7"/>
    <sheet name="Table_1" sheetId="7" r:id="rId8"/>
    <sheet name="Table_1 (Prefilling)" sheetId="38" state="hidden" r:id="rId9"/>
    <sheet name="Table_2" sheetId="8" r:id="rId10"/>
    <sheet name="Table_2 (Prefilling)" sheetId="39" state="hidden" r:id="rId11"/>
    <sheet name="VoluntaryReporting" sheetId="41" r:id="rId12"/>
    <sheet name="ErrorLog" sheetId="35" r:id="rId13"/>
    <sheet name="Changelog" sheetId="36" state="hidden" r:id="rId14"/>
    <sheet name="Pre-filling parameters" sheetId="40" state="hidden" r:id="rId15"/>
    <sheet name="Lists" sheetId="6" state="hidden" r:id="rId16"/>
    <sheet name="MacroBehaviour" sheetId="42" state="hidden" r:id="rId17"/>
    <sheet name="ForbiddenStrings" sheetId="43" state="hidden" r:id="rId18"/>
    <sheet name="Locks" sheetId="17" state="hidden" r:id="rId19"/>
    <sheet name="NotStandardRules" sheetId="27" state="hidden" r:id="rId20"/>
    <sheet name="CannotBeZero" sheetId="26" state="hidden" r:id="rId21"/>
    <sheet name="Thresholds" sheetId="23" state="hidden" r:id="rId22"/>
    <sheet name="IsFormula - cancelled" sheetId="24" state="hidden" r:id="rId23"/>
    <sheet name="Summations" sheetId="22" state="hidden" r:id="rId24"/>
    <sheet name="SimpleRatios" sheetId="25" state="hidden" r:id="rId25"/>
    <sheet name="Mandatory" sheetId="21" state="hidden" r:id="rId26"/>
    <sheet name="MustNotBeNegative" sheetId="12" state="hidden" r:id="rId27"/>
    <sheet name="FoototeContent" sheetId="13" state="hidden" r:id="rId28"/>
    <sheet name="IsNumeric" sheetId="28" state="hidden" r:id="rId29"/>
  </sheets>
  <externalReferences>
    <externalReference r:id="rId30"/>
    <externalReference r:id="rId31"/>
  </externalReferences>
  <definedNames>
    <definedName name="_1._General_information">#REF!</definedName>
    <definedName name="_2._Data_reporting___questionnaire">#REF!</definedName>
    <definedName name="_2._Description_of_the_parties_involved_in_the_data_collection">#REF!</definedName>
    <definedName name="_2._Legal_acts">#REF!</definedName>
    <definedName name="_3._Data_reporting___questionnaire">[1]Methodology!#REF!</definedName>
    <definedName name="_3._Description_of_methods_used">#REF!</definedName>
    <definedName name="_3._Methodological_notes">[2]Methodology!#REF!</definedName>
    <definedName name="_3._Methodology_for_reporting_by_numbers">[1]Methodology!#REF!</definedName>
    <definedName name="_4._Accuracy_of_the_data">#REF!</definedName>
    <definedName name="_4._Data_reporting___questionnaire">[1]Methodology!#REF!</definedName>
    <definedName name="_4._Methodology_for_reporting_by_numbers">[1]Methodology!#REF!</definedName>
    <definedName name="_4._Methodology_for_reporting_by_weight">[2]Methodology!#REF!</definedName>
    <definedName name="_5._Confidentiality">#REF!</definedName>
    <definedName name="_6._Main_national_websites__reference_documents_and_publications">#REF!</definedName>
    <definedName name="_xlnm._FilterDatabase" localSheetId="12" hidden="1">ErrorLog!$B$1:$F$2</definedName>
    <definedName name="_xlnm._FilterDatabase" localSheetId="6" hidden="1">'Footnotes list'!$B$2:$E$58</definedName>
    <definedName name="Annual_consumption_of_lightweight_plastic_carrier_bags_QUALITY_REPORT">#REF!</definedName>
    <definedName name="ANNUAL_CONSUMPTION_OF_LIGHTWEIGHT_PLASTIC_CARRIER_BAGS_QUESTIONS_ON_METHODOLOGY_AND_COVERAGE">#REF!</definedName>
    <definedName name="COUNTRY">#REF!</definedName>
    <definedName name="Data_uses">[2]Methodology!#REF!</definedName>
    <definedName name="DECIMALS">#REF!</definedName>
    <definedName name="Legal_acts">#REF!</definedName>
    <definedName name="ROUNDING">#REF!</definedName>
    <definedName name="unhide_all_shee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41" l="1"/>
  <c r="X5" i="41" s="1"/>
  <c r="F6" i="39"/>
  <c r="P5" i="41" l="1"/>
  <c r="L5" i="41" s="1"/>
  <c r="H5" i="41" s="1"/>
  <c r="D5" i="41" s="1"/>
  <c r="H11" i="41"/>
  <c r="L11" i="41"/>
  <c r="P11" i="41"/>
  <c r="T11" i="41" s="1"/>
  <c r="H10" i="41"/>
  <c r="L10" i="41" s="1"/>
  <c r="P10" i="41" s="1"/>
  <c r="T10" i="41" s="1"/>
  <c r="H9" i="41"/>
  <c r="L9" i="41" s="1"/>
  <c r="P9" i="41" s="1"/>
  <c r="T9" i="41" s="1"/>
  <c r="H8" i="41"/>
  <c r="L8" i="41" s="1"/>
  <c r="P8" i="41" s="1"/>
  <c r="T8" i="41" s="1"/>
  <c r="H7" i="41"/>
  <c r="L7" i="41" s="1"/>
  <c r="P7" i="41" s="1"/>
  <c r="T7" i="41" s="1"/>
  <c r="O7" i="39" l="1"/>
  <c r="G5" i="39"/>
  <c r="N19" i="7"/>
  <c r="N18" i="7"/>
  <c r="N17" i="7"/>
  <c r="N16" i="7"/>
  <c r="N15" i="7"/>
  <c r="N14" i="7"/>
  <c r="N13" i="7"/>
  <c r="N12" i="7"/>
  <c r="N11" i="7"/>
  <c r="N10" i="7"/>
  <c r="N9" i="7"/>
  <c r="N8" i="7"/>
  <c r="J19" i="7"/>
  <c r="J18" i="7"/>
  <c r="J17" i="7"/>
  <c r="J16" i="7"/>
  <c r="J15" i="7"/>
  <c r="J14" i="7"/>
  <c r="J13" i="7"/>
  <c r="J12" i="7"/>
  <c r="J11" i="7"/>
  <c r="J10" i="7"/>
  <c r="J9" i="7"/>
  <c r="J8" i="7"/>
  <c r="F6" i="38"/>
  <c r="G7" i="38" s="1"/>
  <c r="G5" i="38"/>
  <c r="O7" i="38" l="1"/>
  <c r="G7" i="39"/>
  <c r="K7" i="39"/>
  <c r="W7" i="38"/>
  <c r="K7" i="38"/>
  <c r="S7" i="38"/>
  <c r="O13" i="8" l="1"/>
  <c r="T13" i="8" s="1"/>
  <c r="O19" i="8"/>
  <c r="T19" i="8" s="1"/>
  <c r="O22" i="8"/>
  <c r="T22" i="8" s="1"/>
  <c r="O16" i="8"/>
  <c r="T16" i="8" s="1"/>
  <c r="O10" i="8"/>
  <c r="T10" i="8" s="1"/>
  <c r="AC18" i="7"/>
  <c r="AC17" i="7"/>
  <c r="AC15" i="7"/>
  <c r="AC14" i="7"/>
  <c r="AC12" i="7"/>
  <c r="AC11" i="7"/>
  <c r="AA18" i="7"/>
  <c r="AA17" i="7"/>
  <c r="AA15" i="7"/>
  <c r="AA14" i="7"/>
  <c r="AA11" i="7"/>
  <c r="AA12" i="7"/>
  <c r="W10" i="7"/>
  <c r="AB10" i="7" s="1"/>
  <c r="W13" i="7"/>
  <c r="AB13" i="7" s="1"/>
  <c r="W16" i="7"/>
  <c r="AB16" i="7" s="1"/>
  <c r="W19" i="7"/>
  <c r="AB19" i="7" s="1"/>
  <c r="AC16" i="7" l="1"/>
  <c r="AA19" i="7"/>
  <c r="AA13" i="7"/>
  <c r="AC19" i="7"/>
  <c r="AA16" i="7"/>
  <c r="AC13" i="7"/>
  <c r="C5" i="37" l="1"/>
  <c r="E3" i="37"/>
  <c r="C4" i="37"/>
  <c r="C5" i="34" l="1"/>
  <c r="C4" i="34"/>
  <c r="F3" i="34"/>
  <c r="C30" i="33"/>
  <c r="C23" i="33"/>
  <c r="C4" i="33"/>
  <c r="F3" i="33"/>
  <c r="C5" i="33"/>
  <c r="G5" i="8" l="1"/>
  <c r="F6" i="8"/>
  <c r="F6" i="7"/>
  <c r="G5" i="7"/>
  <c r="R22" i="8" l="1"/>
  <c r="R21" i="8"/>
  <c r="R20" i="8"/>
  <c r="R19" i="8"/>
  <c r="R18" i="8"/>
  <c r="R17" i="8"/>
  <c r="R16" i="8"/>
  <c r="R15" i="8"/>
  <c r="R14" i="8"/>
  <c r="R13" i="8"/>
  <c r="R12" i="8"/>
  <c r="R11" i="8"/>
  <c r="R10" i="8"/>
  <c r="R9" i="8"/>
  <c r="R8" i="8"/>
  <c r="N22" i="8"/>
  <c r="N21" i="8"/>
  <c r="N20" i="8"/>
  <c r="N19" i="8"/>
  <c r="N18" i="8"/>
  <c r="N17" i="8"/>
  <c r="N16" i="8"/>
  <c r="N15" i="8"/>
  <c r="N14" i="8"/>
  <c r="N13" i="8"/>
  <c r="N12" i="8"/>
  <c r="N11" i="8"/>
  <c r="N10" i="8"/>
  <c r="N9" i="8"/>
  <c r="N8" i="8"/>
  <c r="J22" i="8"/>
  <c r="J21" i="8"/>
  <c r="J20" i="8"/>
  <c r="J19" i="8"/>
  <c r="J18" i="8"/>
  <c r="J17" i="8"/>
  <c r="J16" i="8"/>
  <c r="J15" i="8"/>
  <c r="J14" i="8"/>
  <c r="J13" i="8"/>
  <c r="J12" i="8"/>
  <c r="J11" i="8"/>
  <c r="J10" i="8"/>
  <c r="J9" i="8"/>
  <c r="J8" i="8"/>
  <c r="Z19" i="7"/>
  <c r="Z18" i="7"/>
  <c r="Z17" i="7"/>
  <c r="Z16" i="7"/>
  <c r="Z15" i="7"/>
  <c r="Z14" i="7"/>
  <c r="Z13" i="7"/>
  <c r="Z12" i="7"/>
  <c r="Z11" i="7"/>
  <c r="Z10" i="7"/>
  <c r="Z9" i="7"/>
  <c r="Z8" i="7"/>
  <c r="V19" i="7"/>
  <c r="V18" i="7"/>
  <c r="V17" i="7"/>
  <c r="V16" i="7"/>
  <c r="V15" i="7"/>
  <c r="V14" i="7"/>
  <c r="V13" i="7"/>
  <c r="V12" i="7"/>
  <c r="V11" i="7"/>
  <c r="V10" i="7"/>
  <c r="V9" i="7"/>
  <c r="V8" i="7"/>
  <c r="R19" i="7"/>
  <c r="R18" i="7"/>
  <c r="R17" i="7"/>
  <c r="R16" i="7"/>
  <c r="R15" i="7"/>
  <c r="R14" i="7"/>
  <c r="R13" i="7"/>
  <c r="R12" i="7"/>
  <c r="R11" i="7"/>
  <c r="R10" i="7"/>
  <c r="R9" i="7"/>
  <c r="R8" i="7"/>
  <c r="E3" i="31"/>
  <c r="C5" i="30"/>
  <c r="C4" i="30"/>
  <c r="G3" i="30"/>
  <c r="C12" i="30"/>
  <c r="C11" i="30"/>
  <c r="C3" i="29"/>
  <c r="F3" i="32"/>
  <c r="C74" i="32"/>
  <c r="C68" i="32"/>
  <c r="D31" i="32"/>
  <c r="D28" i="32"/>
  <c r="D27" i="32"/>
  <c r="D23" i="32"/>
  <c r="C5" i="32"/>
  <c r="C4" i="32"/>
  <c r="D24" i="32"/>
  <c r="D8" i="31"/>
  <c r="G9" i="30"/>
  <c r="B4" i="41" s="1"/>
  <c r="D5" i="31"/>
  <c r="D4" i="31"/>
  <c r="F5" i="39" l="1"/>
  <c r="F5" i="38"/>
  <c r="F5" i="7"/>
  <c r="F5" i="8"/>
  <c r="C9" i="29"/>
  <c r="C8" i="29"/>
  <c r="C7" i="29"/>
  <c r="C6" i="29"/>
  <c r="C5" i="29"/>
  <c r="AC9" i="7" l="1"/>
  <c r="AA9" i="7"/>
  <c r="AC8" i="7"/>
  <c r="AA8" i="7"/>
  <c r="U22" i="8"/>
  <c r="S22" i="8"/>
  <c r="U21" i="8"/>
  <c r="S21" i="8"/>
  <c r="U20" i="8"/>
  <c r="S20" i="8"/>
  <c r="U19" i="8"/>
  <c r="S19" i="8"/>
  <c r="U18" i="8"/>
  <c r="S18" i="8"/>
  <c r="U17" i="8"/>
  <c r="S17" i="8"/>
  <c r="U16" i="8"/>
  <c r="S16" i="8"/>
  <c r="U15" i="8"/>
  <c r="S15" i="8"/>
  <c r="U14" i="8"/>
  <c r="S14" i="8"/>
  <c r="U13" i="8"/>
  <c r="S13" i="8"/>
  <c r="U12" i="8"/>
  <c r="S12" i="8"/>
  <c r="U11" i="8"/>
  <c r="S11" i="8"/>
  <c r="U10" i="8"/>
  <c r="S10" i="8"/>
  <c r="U9" i="8"/>
  <c r="S9" i="8"/>
  <c r="U8" i="8"/>
  <c r="S8" i="8"/>
  <c r="AC10" i="7" l="1"/>
  <c r="D110" i="22" l="1"/>
  <c r="AA10" i="7" l="1"/>
  <c r="O7" i="8" l="1"/>
  <c r="K7" i="7" l="1"/>
  <c r="G7" i="7"/>
  <c r="G7" i="8"/>
  <c r="K7" i="8"/>
  <c r="O7" i="7"/>
  <c r="S7" i="7"/>
  <c r="W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 Cristina (ESTAT)</author>
  </authors>
  <commentList>
    <comment ref="O8" authorId="0" shapeId="0" xr:uid="{00000000-0006-0000-0700-000001000000}">
      <text>
        <r>
          <rPr>
            <sz val="9"/>
            <color indexed="81"/>
            <rFont val="Tahoma"/>
            <family val="2"/>
          </rPr>
          <t>This cell must contain the total amount of lead, Ni-Cd and other batteries put on the market</t>
        </r>
      </text>
    </comment>
    <comment ref="S8" authorId="0" shapeId="0" xr:uid="{00000000-0006-0000-0700-000002000000}">
      <text>
        <r>
          <rPr>
            <sz val="9"/>
            <color indexed="81"/>
            <rFont val="Tahoma"/>
            <family val="2"/>
          </rPr>
          <t>This cell must contain the total amount of lead, Ni-Cd and other batteries put on the market</t>
        </r>
      </text>
    </comment>
    <comment ref="W8" authorId="0" shapeId="0" xr:uid="{00000000-0006-0000-0700-000003000000}">
      <text>
        <r>
          <rPr>
            <sz val="9"/>
            <color indexed="81"/>
            <rFont val="Tahoma"/>
            <family val="2"/>
          </rPr>
          <t>This cell must contain the total amount of lead, Ni-Cd and other batteries put on the market</t>
        </r>
      </text>
    </comment>
    <comment ref="O9" authorId="0" shapeId="0" xr:uid="{00000000-0006-0000-0700-000004000000}">
      <text>
        <r>
          <rPr>
            <sz val="9"/>
            <color indexed="81"/>
            <rFont val="Tahoma"/>
            <family val="2"/>
          </rPr>
          <t>This cell must contain the total collected waste amount of lead, Ni-Cd and other batteries</t>
        </r>
      </text>
    </comment>
    <comment ref="S9" authorId="0" shapeId="0" xr:uid="{00000000-0006-0000-0700-000005000000}">
      <text>
        <r>
          <rPr>
            <sz val="9"/>
            <color indexed="81"/>
            <rFont val="Tahoma"/>
            <family val="2"/>
          </rPr>
          <t>This cell must contain the total collected waste amount of lead, Ni-Cd and other batteries</t>
        </r>
      </text>
    </comment>
    <comment ref="W9" authorId="0" shapeId="0" xr:uid="{00000000-0006-0000-0700-000006000000}">
      <text>
        <r>
          <rPr>
            <sz val="9"/>
            <color indexed="81"/>
            <rFont val="Tahoma"/>
            <family val="2"/>
          </rPr>
          <t>This cell must contain the total collected waste amount of lead, Ni-Cd and other batteries</t>
        </r>
      </text>
    </comment>
    <comment ref="O10" authorId="0" shapeId="0" xr:uid="{00000000-0006-0000-0700-000007000000}">
      <text>
        <r>
          <rPr>
            <sz val="9"/>
            <color indexed="81"/>
            <rFont val="Tahoma"/>
            <family val="2"/>
          </rPr>
          <t>This cell is mandatory and may contain the formula that calculates the collection rate according to Annex I of Directive 2006/66/EC: CR(Y)=3*C(Y)/(S(Y-2)+S(Y-1)+S(Y))</t>
        </r>
      </text>
    </comment>
    <comment ref="S10" authorId="0" shapeId="0" xr:uid="{00000000-0006-0000-0700-000008000000}">
      <text>
        <r>
          <rPr>
            <sz val="9"/>
            <color indexed="81"/>
            <rFont val="Tahoma"/>
            <family val="2"/>
          </rPr>
          <t>This cell is mandatory and may contain the formula that calculates the collection rate according to Annex I of Directive 2006/66/EC: CR(Y)=3*C(Y)/(S(Y-2)+S(Y-1)+S(Y))</t>
        </r>
      </text>
    </comment>
    <comment ref="W10" authorId="0" shapeId="0" xr:uid="{00000000-0006-0000-0700-000009000000}">
      <text>
        <r>
          <rPr>
            <sz val="9"/>
            <color indexed="81"/>
            <rFont val="Tahoma"/>
            <family val="2"/>
          </rPr>
          <t>This cell is mandatory and may contain the formula that calculates the collection rate according to Annex I of Directive 2006/66/EC: CR(Y)=3*C(Y)/(S(Y-2)+S(Y-1)+S(Y))</t>
        </r>
      </text>
    </comment>
    <comment ref="O13" authorId="0" shapeId="0" xr:uid="{00000000-0006-0000-0700-00000A000000}">
      <text>
        <r>
          <rPr>
            <sz val="9"/>
            <color indexed="81"/>
            <rFont val="Tahoma"/>
            <family val="2"/>
          </rPr>
          <t>This cell is voluntary and may contain the formula that calculates the collection rate according to Annex I of Directive 2006/66/EC: CR(Y)=3*C(Y)/(S(Y-2)+S(Y-1)+S(Y))</t>
        </r>
      </text>
    </comment>
    <comment ref="S13" authorId="0" shapeId="0" xr:uid="{00000000-0006-0000-0700-00000B000000}">
      <text>
        <r>
          <rPr>
            <sz val="9"/>
            <color indexed="81"/>
            <rFont val="Tahoma"/>
            <family val="2"/>
          </rPr>
          <t>This cell is voluntary and may contain the formula that calculates the collection rate according to Annex I of Directive 2006/66/EC: CR(Y)=3*C(Y)/(S(Y-2)+S(Y-1)+S(Y))</t>
        </r>
      </text>
    </comment>
    <comment ref="W13" authorId="0" shapeId="0" xr:uid="{00000000-0006-0000-0700-00000C000000}">
      <text>
        <r>
          <rPr>
            <sz val="9"/>
            <color indexed="81"/>
            <rFont val="Tahoma"/>
            <family val="2"/>
          </rPr>
          <t>This cell is voluntary and may contain the formula that calculates the collection rate according to Annex I of Directive 2006/66/EC: CR(Y)=3*C(Y)/(S(Y-2)+S(Y-1)+S(Y))</t>
        </r>
      </text>
    </comment>
    <comment ref="O16" authorId="0" shapeId="0" xr:uid="{00000000-0006-0000-0700-00000D000000}">
      <text>
        <r>
          <rPr>
            <sz val="9"/>
            <color indexed="81"/>
            <rFont val="Tahoma"/>
            <family val="2"/>
          </rPr>
          <t>This cell is voluntary and may contain the formula that calculates the collection rate according to Annex I of Directive 2006/66/EC: CR(Y)=3*C(Y)/(S(Y-2)+S(Y-1)+S(Y))</t>
        </r>
      </text>
    </comment>
    <comment ref="S16" authorId="0" shapeId="0" xr:uid="{00000000-0006-0000-0700-00000E000000}">
      <text>
        <r>
          <rPr>
            <sz val="9"/>
            <color indexed="81"/>
            <rFont val="Tahoma"/>
            <family val="2"/>
          </rPr>
          <t>This cell is voluntary and may contain the formula that calculates the collection rate according to Annex I of Directive 2006/66/EC: CR(Y)=3*C(Y)/(S(Y-2)+S(Y-1)+S(Y))</t>
        </r>
      </text>
    </comment>
    <comment ref="W16" authorId="0" shapeId="0" xr:uid="{00000000-0006-0000-0700-00000F000000}">
      <text>
        <r>
          <rPr>
            <sz val="9"/>
            <color indexed="81"/>
            <rFont val="Tahoma"/>
            <family val="2"/>
          </rPr>
          <t>This cell is voluntary and may contain the formula that calculates the collection rate according to Annex I of Directive 2006/66/EC: CR(Y)=3*C(Y)/(S(Y-2)+S(Y-1)+S(Y))</t>
        </r>
      </text>
    </comment>
    <comment ref="O19" authorId="0" shapeId="0" xr:uid="{00000000-0006-0000-0700-000010000000}">
      <text>
        <r>
          <rPr>
            <sz val="9"/>
            <color indexed="81"/>
            <rFont val="Tahoma"/>
            <family val="2"/>
          </rPr>
          <t>This cell is voluntary and may contain the formula that calculates the collection rate according to Annex I of Directive 2006/66/EC: CR(Y)=3*C(Y)/(S(Y-2)+S(Y-1)+S(Y))</t>
        </r>
      </text>
    </comment>
    <comment ref="S19" authorId="0" shapeId="0" xr:uid="{00000000-0006-0000-0700-000011000000}">
      <text>
        <r>
          <rPr>
            <sz val="9"/>
            <color indexed="81"/>
            <rFont val="Tahoma"/>
            <family val="2"/>
          </rPr>
          <t>This cell is voluntary and may contain the formula that calculates the collection rate according to Annex I of Directive 2006/66/EC: CR(Y)=3*C(Y)/(S(Y-2)+S(Y-1)+S(Y))</t>
        </r>
      </text>
    </comment>
    <comment ref="W19" authorId="0" shapeId="0" xr:uid="{00000000-0006-0000-0700-000012000000}">
      <text>
        <r>
          <rPr>
            <sz val="9"/>
            <color indexed="81"/>
            <rFont val="Tahoma"/>
            <family val="2"/>
          </rPr>
          <t>This cell is voluntary and may contain the formula that calculates the collection rate according to Annex I of Directive 2006/66/EC: CR(Y)=3*C(Y)/(S(Y-2)+S(Y-1)+S(Y))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 Cristina (ESTAT)</author>
  </authors>
  <commentList>
    <comment ref="O8" authorId="0" shapeId="0" xr:uid="{00000000-0006-0000-0800-000001000000}">
      <text>
        <r>
          <rPr>
            <sz val="9"/>
            <color indexed="81"/>
            <rFont val="Tahoma"/>
            <family val="2"/>
          </rPr>
          <t>This cell must contain the total amount of lead, Ni-Cd and other batteries put on the market</t>
        </r>
      </text>
    </comment>
    <comment ref="S8" authorId="0" shapeId="0" xr:uid="{00000000-0006-0000-0800-000002000000}">
      <text>
        <r>
          <rPr>
            <sz val="9"/>
            <color indexed="81"/>
            <rFont val="Tahoma"/>
            <family val="2"/>
          </rPr>
          <t>This cell must contain the total amount of lead, Ni-Cd and other batteries put on the market</t>
        </r>
      </text>
    </comment>
    <comment ref="W8" authorId="0" shapeId="0" xr:uid="{00000000-0006-0000-0800-000003000000}">
      <text>
        <r>
          <rPr>
            <sz val="9"/>
            <color indexed="81"/>
            <rFont val="Tahoma"/>
            <family val="2"/>
          </rPr>
          <t>This cell must contain the total amount of lead, Ni-Cd and other batteries put on the market</t>
        </r>
      </text>
    </comment>
    <comment ref="O9" authorId="0" shapeId="0" xr:uid="{00000000-0006-0000-0800-000004000000}">
      <text>
        <r>
          <rPr>
            <sz val="9"/>
            <color indexed="81"/>
            <rFont val="Tahoma"/>
            <family val="2"/>
          </rPr>
          <t>This cell must contain the total collected waste amount of lead, Ni-Cd and other batteries</t>
        </r>
      </text>
    </comment>
    <comment ref="S9" authorId="0" shapeId="0" xr:uid="{00000000-0006-0000-0800-000005000000}">
      <text>
        <r>
          <rPr>
            <sz val="9"/>
            <color indexed="81"/>
            <rFont val="Tahoma"/>
            <family val="2"/>
          </rPr>
          <t>This cell must contain the total collected waste amount of lead, Ni-Cd and other batteries</t>
        </r>
      </text>
    </comment>
    <comment ref="W9" authorId="0" shapeId="0" xr:uid="{00000000-0006-0000-0800-000006000000}">
      <text>
        <r>
          <rPr>
            <sz val="9"/>
            <color indexed="81"/>
            <rFont val="Tahoma"/>
            <family val="2"/>
          </rPr>
          <t>This cell must contain the total collected waste amount of lead, Ni-Cd and other batteries</t>
        </r>
      </text>
    </comment>
    <comment ref="O10" authorId="0" shapeId="0" xr:uid="{00000000-0006-0000-0800-000007000000}">
      <text>
        <r>
          <rPr>
            <sz val="9"/>
            <color indexed="81"/>
            <rFont val="Tahoma"/>
            <family val="2"/>
          </rPr>
          <t>This cell is mandatory and may contain the formula that calculates the collection rate according to Annex I of Directive 2006/66/EC: CR(Y)=3*C(Y)/(S(Y-2)+S(Y-1)+S(Y))</t>
        </r>
      </text>
    </comment>
    <comment ref="S10" authorId="0" shapeId="0" xr:uid="{00000000-0006-0000-0800-000008000000}">
      <text>
        <r>
          <rPr>
            <sz val="9"/>
            <color indexed="81"/>
            <rFont val="Tahoma"/>
            <family val="2"/>
          </rPr>
          <t>This cell is mandatory and may contain the formula that calculates the collection rate according to Annex I of Directive 2006/66/EC: CR(Y)=3*C(Y)/(S(Y-2)+S(Y-1)+S(Y))</t>
        </r>
      </text>
    </comment>
    <comment ref="W10" authorId="0" shapeId="0" xr:uid="{00000000-0006-0000-0800-000009000000}">
      <text>
        <r>
          <rPr>
            <sz val="9"/>
            <color indexed="81"/>
            <rFont val="Tahoma"/>
            <family val="2"/>
          </rPr>
          <t>This cell is mandatory and may contain the formula that calculates the collection rate according to Annex I of Directive 2006/66/EC: CR(Y)=3*C(Y)/(S(Y-2)+S(Y-1)+S(Y))</t>
        </r>
      </text>
    </comment>
    <comment ref="O13" authorId="0" shapeId="0" xr:uid="{00000000-0006-0000-0800-00000A000000}">
      <text>
        <r>
          <rPr>
            <sz val="9"/>
            <color indexed="81"/>
            <rFont val="Tahoma"/>
            <family val="2"/>
          </rPr>
          <t>This cell is voluntary and may contain the formula that calculates the collection rate according to Annex I of Directive 2006/66/EC: CR(Y)=3*C(Y)/(S(Y-2)+S(Y-1)+S(Y))</t>
        </r>
      </text>
    </comment>
    <comment ref="S13" authorId="0" shapeId="0" xr:uid="{00000000-0006-0000-0800-00000B000000}">
      <text>
        <r>
          <rPr>
            <sz val="9"/>
            <color indexed="81"/>
            <rFont val="Tahoma"/>
            <family val="2"/>
          </rPr>
          <t>This cell is voluntary and may contain the formula that calculates the collection rate according to Annex I of Directive 2006/66/EC: CR(Y)=3*C(Y)/(S(Y-2)+S(Y-1)+S(Y))</t>
        </r>
      </text>
    </comment>
    <comment ref="W13" authorId="0" shapeId="0" xr:uid="{00000000-0006-0000-0800-00000C000000}">
      <text>
        <r>
          <rPr>
            <sz val="9"/>
            <color indexed="81"/>
            <rFont val="Tahoma"/>
            <family val="2"/>
          </rPr>
          <t>This cell is voluntary and may contain the formula that calculates the collection rate according to Annex I of Directive 2006/66/EC: CR(Y)=3*C(Y)/(S(Y-2)+S(Y-1)+S(Y))</t>
        </r>
      </text>
    </comment>
    <comment ref="O16" authorId="0" shapeId="0" xr:uid="{00000000-0006-0000-0800-00000D000000}">
      <text>
        <r>
          <rPr>
            <sz val="9"/>
            <color indexed="81"/>
            <rFont val="Tahoma"/>
            <family val="2"/>
          </rPr>
          <t>This cell is voluntary and may contain the formula that calculates the collection rate according to Annex I of Directive 2006/66/EC: CR(Y)=3*C(Y)/(S(Y-2)+S(Y-1)+S(Y))</t>
        </r>
      </text>
    </comment>
    <comment ref="S16" authorId="0" shapeId="0" xr:uid="{00000000-0006-0000-0800-00000E000000}">
      <text>
        <r>
          <rPr>
            <sz val="9"/>
            <color indexed="81"/>
            <rFont val="Tahoma"/>
            <family val="2"/>
          </rPr>
          <t>This cell is voluntary and may contain the formula that calculates the collection rate according to Annex I of Directive 2006/66/EC: CR(Y)=3*C(Y)/(S(Y-2)+S(Y-1)+S(Y))</t>
        </r>
      </text>
    </comment>
    <comment ref="W16" authorId="0" shapeId="0" xr:uid="{00000000-0006-0000-0800-00000F000000}">
      <text>
        <r>
          <rPr>
            <sz val="9"/>
            <color indexed="81"/>
            <rFont val="Tahoma"/>
            <family val="2"/>
          </rPr>
          <t>This cell is voluntary and may contain the formula that calculates the collection rate according to Annex I of Directive 2006/66/EC: CR(Y)=3*C(Y)/(S(Y-2)+S(Y-1)+S(Y))</t>
        </r>
      </text>
    </comment>
    <comment ref="O19" authorId="0" shapeId="0" xr:uid="{00000000-0006-0000-0800-000010000000}">
      <text>
        <r>
          <rPr>
            <sz val="9"/>
            <color indexed="81"/>
            <rFont val="Tahoma"/>
            <family val="2"/>
          </rPr>
          <t>This cell is voluntary and may contain the formula that calculates the collection rate according to Annex I of Directive 2006/66/EC: CR(Y)=3*C(Y)/(S(Y-2)+S(Y-1)+S(Y))</t>
        </r>
      </text>
    </comment>
    <comment ref="S19" authorId="0" shapeId="0" xr:uid="{00000000-0006-0000-0800-000011000000}">
      <text>
        <r>
          <rPr>
            <sz val="9"/>
            <color indexed="81"/>
            <rFont val="Tahoma"/>
            <family val="2"/>
          </rPr>
          <t>This cell is voluntary and may contain the formula that calculates the collection rate according to Annex I of Directive 2006/66/EC: CR(Y)=3*C(Y)/(S(Y-2)+S(Y-1)+S(Y))</t>
        </r>
      </text>
    </comment>
    <comment ref="W19" authorId="0" shapeId="0" xr:uid="{00000000-0006-0000-0800-000012000000}">
      <text>
        <r>
          <rPr>
            <sz val="9"/>
            <color indexed="81"/>
            <rFont val="Tahoma"/>
            <family val="2"/>
          </rPr>
          <t>This cell is voluntary and may contain the formula that calculates the collection rate according to Annex I of Directive 2006/66/EC: CR(Y)=3*C(Y)/(S(Y-2)+S(Y-1)+S(Y))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 Cristina (ESTAT)</author>
  </authors>
  <commentList>
    <comment ref="G8" authorId="0" shapeId="0" xr:uid="{00000000-0006-0000-0900-000001000000}">
      <text>
        <r>
          <rPr>
            <sz val="9"/>
            <color indexed="81"/>
            <rFont val="Tahoma"/>
            <family val="2"/>
          </rPr>
          <t>If cell is light red, value is missing or 0</t>
        </r>
      </text>
    </comment>
    <comment ref="K8" authorId="0" shapeId="0" xr:uid="{00000000-0006-0000-0900-000002000000}">
      <text>
        <r>
          <rPr>
            <sz val="9"/>
            <color indexed="81"/>
            <rFont val="Tahoma"/>
            <family val="2"/>
          </rPr>
          <t>If cell is light red, value is missing or 0</t>
        </r>
      </text>
    </comment>
    <comment ref="O8" authorId="0" shapeId="0" xr:uid="{00000000-0006-0000-0900-000003000000}">
      <text>
        <r>
          <rPr>
            <sz val="9"/>
            <color indexed="81"/>
            <rFont val="Tahoma"/>
            <family val="2"/>
          </rPr>
          <t>If cell is light red, value is missing or 0</t>
        </r>
      </text>
    </comment>
    <comment ref="G9" authorId="0" shapeId="0" xr:uid="{00000000-0006-0000-0900-000004000000}">
      <text>
        <r>
          <rPr>
            <sz val="9"/>
            <color indexed="81"/>
            <rFont val="Tahoma"/>
            <family val="2"/>
          </rPr>
          <t>If cell is light red, value is missing or 0</t>
        </r>
      </text>
    </comment>
    <comment ref="K9" authorId="0" shapeId="0" xr:uid="{00000000-0006-0000-0900-000005000000}">
      <text>
        <r>
          <rPr>
            <sz val="9"/>
            <color indexed="81"/>
            <rFont val="Tahoma"/>
            <family val="2"/>
          </rPr>
          <t>If cell is light red, value is missing or 0</t>
        </r>
      </text>
    </comment>
    <comment ref="O9" authorId="0" shapeId="0" xr:uid="{00000000-0006-0000-0900-000006000000}">
      <text>
        <r>
          <rPr>
            <sz val="9"/>
            <color indexed="81"/>
            <rFont val="Tahoma"/>
            <family val="2"/>
          </rPr>
          <t>If cell is light red, value is missing or 0</t>
        </r>
      </text>
    </comment>
    <comment ref="G10" authorId="0" shapeId="0" xr:uid="{00000000-0006-0000-0900-000007000000}">
      <text>
        <r>
          <rPr>
            <sz val="9"/>
            <color indexed="81"/>
            <rFont val="Tahoma"/>
            <family val="2"/>
          </rPr>
          <t>This cell may contains the formula for calculating recycling efficiency according to Annex I of Commission Regulation 493/2012: Re=Moutput/Minput</t>
        </r>
      </text>
    </comment>
    <comment ref="K10" authorId="0" shapeId="0" xr:uid="{00000000-0006-0000-0900-000008000000}">
      <text>
        <r>
          <rPr>
            <sz val="9"/>
            <color indexed="81"/>
            <rFont val="Tahoma"/>
            <family val="2"/>
          </rPr>
          <t>This cell may contains the formula for calculating recycling efficiency according to Annex I of Commission Regulation 493/2012: Re=Moutput/Minput</t>
        </r>
      </text>
    </comment>
    <comment ref="O10" authorId="0" shapeId="0" xr:uid="{00000000-0006-0000-0900-000009000000}">
      <text>
        <r>
          <rPr>
            <sz val="9"/>
            <color indexed="81"/>
            <rFont val="Tahoma"/>
            <family val="2"/>
          </rPr>
          <t>This cell may contains the formula for calculating recycling efficiency according to Annex I of Commission Regulation 493/2012: Re=Moutput/Minput</t>
        </r>
      </text>
    </comment>
    <comment ref="G11" authorId="0" shapeId="0" xr:uid="{00000000-0006-0000-0900-00000A000000}">
      <text>
        <r>
          <rPr>
            <sz val="9"/>
            <color indexed="81"/>
            <rFont val="Tahoma"/>
            <family val="2"/>
          </rPr>
          <t>If cell is light red, value is missing or 0</t>
        </r>
      </text>
    </comment>
    <comment ref="K11" authorId="0" shapeId="0" xr:uid="{00000000-0006-0000-0900-00000B000000}">
      <text>
        <r>
          <rPr>
            <sz val="9"/>
            <color indexed="81"/>
            <rFont val="Tahoma"/>
            <family val="2"/>
          </rPr>
          <t>If cell is light red, value is missing or 0</t>
        </r>
      </text>
    </comment>
    <comment ref="O11" authorId="0" shapeId="0" xr:uid="{00000000-0006-0000-0900-00000C000000}">
      <text>
        <r>
          <rPr>
            <sz val="9"/>
            <color indexed="81"/>
            <rFont val="Tahoma"/>
            <family val="2"/>
          </rPr>
          <t>If cell is light red, value is missing or 0</t>
        </r>
      </text>
    </comment>
    <comment ref="G12" authorId="0" shapeId="0" xr:uid="{00000000-0006-0000-0900-00000D000000}">
      <text>
        <r>
          <rPr>
            <sz val="9"/>
            <color indexed="81"/>
            <rFont val="Tahoma"/>
            <family val="2"/>
          </rPr>
          <t>If cell is light red, value is missing or 0</t>
        </r>
      </text>
    </comment>
    <comment ref="K12" authorId="0" shapeId="0" xr:uid="{00000000-0006-0000-0900-00000E000000}">
      <text>
        <r>
          <rPr>
            <sz val="9"/>
            <color indexed="81"/>
            <rFont val="Tahoma"/>
            <family val="2"/>
          </rPr>
          <t>If cell is light red, value is missing or 0</t>
        </r>
      </text>
    </comment>
    <comment ref="O12" authorId="0" shapeId="0" xr:uid="{00000000-0006-0000-0900-00000F000000}">
      <text>
        <r>
          <rPr>
            <sz val="9"/>
            <color indexed="81"/>
            <rFont val="Tahoma"/>
            <family val="2"/>
          </rPr>
          <t>If cell is light red, value is missing or 0</t>
        </r>
      </text>
    </comment>
    <comment ref="G13" authorId="0" shapeId="0" xr:uid="{00000000-0006-0000-0900-000010000000}">
      <text>
        <r>
          <rPr>
            <sz val="9"/>
            <color indexed="81"/>
            <rFont val="Tahoma"/>
            <family val="2"/>
          </rPr>
          <t xml:space="preserve">This cell may contain the formula for calculating the rate of recycled lead content according to Annex II of Commission Regulation 493/2012: RPb=MoutputPb/MinputPb
</t>
        </r>
      </text>
    </comment>
    <comment ref="K13" authorId="0" shapeId="0" xr:uid="{00000000-0006-0000-0900-000011000000}">
      <text>
        <r>
          <rPr>
            <sz val="9"/>
            <color indexed="81"/>
            <rFont val="Tahoma"/>
            <family val="2"/>
          </rPr>
          <t xml:space="preserve">This cell may contain the formula for calculating the rate of recycled lead content according to Annex II of Commission Regulation 493/2012: RPb=MoutputPb/MinputPb
</t>
        </r>
      </text>
    </comment>
    <comment ref="O13" authorId="0" shapeId="0" xr:uid="{00000000-0006-0000-0900-000012000000}">
      <text>
        <r>
          <rPr>
            <sz val="9"/>
            <color indexed="81"/>
            <rFont val="Tahoma"/>
            <family val="2"/>
          </rPr>
          <t xml:space="preserve">This cell may contain the formula for calculating the rate of recycled lead content according to Annex II of Commission Regulation 493/2012: RPb=MoutputPb/MinputPb
</t>
        </r>
      </text>
    </comment>
    <comment ref="G14" authorId="0" shapeId="0" xr:uid="{00000000-0006-0000-0900-000013000000}">
      <text>
        <r>
          <rPr>
            <sz val="9"/>
            <color indexed="81"/>
            <rFont val="Tahoma"/>
            <family val="2"/>
          </rPr>
          <t>If cell is light red, value is missing or 0</t>
        </r>
      </text>
    </comment>
    <comment ref="K14" authorId="0" shapeId="0" xr:uid="{00000000-0006-0000-0900-000014000000}">
      <text>
        <r>
          <rPr>
            <sz val="9"/>
            <color indexed="81"/>
            <rFont val="Tahoma"/>
            <family val="2"/>
          </rPr>
          <t>If cell is light red, value is missing or 0</t>
        </r>
      </text>
    </comment>
    <comment ref="O14" authorId="0" shapeId="0" xr:uid="{00000000-0006-0000-0900-000015000000}">
      <text>
        <r>
          <rPr>
            <sz val="9"/>
            <color indexed="81"/>
            <rFont val="Tahoma"/>
            <family val="2"/>
          </rPr>
          <t>If cell is light red, value is missing or 0</t>
        </r>
      </text>
    </comment>
    <comment ref="G15" authorId="0" shapeId="0" xr:uid="{00000000-0006-0000-0900-000016000000}">
      <text>
        <r>
          <rPr>
            <sz val="9"/>
            <color indexed="81"/>
            <rFont val="Tahoma"/>
            <family val="2"/>
          </rPr>
          <t>If cell is light red, value is missing or 0</t>
        </r>
      </text>
    </comment>
    <comment ref="K15" authorId="0" shapeId="0" xr:uid="{00000000-0006-0000-0900-000017000000}">
      <text>
        <r>
          <rPr>
            <sz val="9"/>
            <color indexed="81"/>
            <rFont val="Tahoma"/>
            <family val="2"/>
          </rPr>
          <t>If cell is light red, value is missing or 0</t>
        </r>
      </text>
    </comment>
    <comment ref="O15" authorId="0" shapeId="0" xr:uid="{00000000-0006-0000-0900-000018000000}">
      <text>
        <r>
          <rPr>
            <sz val="9"/>
            <color indexed="81"/>
            <rFont val="Tahoma"/>
            <family val="2"/>
          </rPr>
          <t>If cell is light red, value is missing or 0</t>
        </r>
      </text>
    </comment>
    <comment ref="G16" authorId="0" shapeId="0" xr:uid="{00000000-0006-0000-0900-000019000000}">
      <text>
        <r>
          <rPr>
            <sz val="9"/>
            <color indexed="81"/>
            <rFont val="Tahoma"/>
            <family val="2"/>
          </rPr>
          <t xml:space="preserve">This cell may contains the formula for calculating recycling efficiency according to Annex I of Commission Regulation 493/2012: Re=Moutput/Minput
</t>
        </r>
      </text>
    </comment>
    <comment ref="K16" authorId="0" shapeId="0" xr:uid="{00000000-0006-0000-0900-00001A000000}">
      <text>
        <r>
          <rPr>
            <sz val="9"/>
            <color indexed="81"/>
            <rFont val="Tahoma"/>
            <family val="2"/>
          </rPr>
          <t xml:space="preserve">This cell may contains the formula for calculating recycling efficiency according to Annex I of Commission Regulation 493/2012: Re=Moutput/Minput
</t>
        </r>
      </text>
    </comment>
    <comment ref="O16" authorId="0" shapeId="0" xr:uid="{00000000-0006-0000-0900-00001B000000}">
      <text>
        <r>
          <rPr>
            <sz val="9"/>
            <color indexed="81"/>
            <rFont val="Tahoma"/>
            <family val="2"/>
          </rPr>
          <t xml:space="preserve">This cell may contains the formula for calculating recycling efficiency according to Annex I of Commission Regulation 493/2012: Re=Moutput/Minput
</t>
        </r>
      </text>
    </comment>
    <comment ref="G17" authorId="0" shapeId="0" xr:uid="{00000000-0006-0000-0900-00001C000000}">
      <text>
        <r>
          <rPr>
            <sz val="9"/>
            <color indexed="81"/>
            <rFont val="Tahoma"/>
            <family val="2"/>
          </rPr>
          <t>If cell is light red, value is missing or 0</t>
        </r>
      </text>
    </comment>
    <comment ref="K17" authorId="0" shapeId="0" xr:uid="{00000000-0006-0000-0900-00001D000000}">
      <text>
        <r>
          <rPr>
            <sz val="9"/>
            <color indexed="81"/>
            <rFont val="Tahoma"/>
            <family val="2"/>
          </rPr>
          <t>If cell is light red, value is missing or 0</t>
        </r>
      </text>
    </comment>
    <comment ref="O17" authorId="0" shapeId="0" xr:uid="{00000000-0006-0000-0900-00001E000000}">
      <text>
        <r>
          <rPr>
            <sz val="9"/>
            <color indexed="81"/>
            <rFont val="Tahoma"/>
            <family val="2"/>
          </rPr>
          <t>If cell is light red, value is missing or 0</t>
        </r>
      </text>
    </comment>
    <comment ref="G18" authorId="0" shapeId="0" xr:uid="{00000000-0006-0000-0900-00001F000000}">
      <text>
        <r>
          <rPr>
            <sz val="9"/>
            <color indexed="81"/>
            <rFont val="Tahoma"/>
            <family val="2"/>
          </rPr>
          <t>If cell is light red, value is missing or 0</t>
        </r>
      </text>
    </comment>
    <comment ref="K18" authorId="0" shapeId="0" xr:uid="{00000000-0006-0000-0900-000020000000}">
      <text>
        <r>
          <rPr>
            <sz val="9"/>
            <color indexed="81"/>
            <rFont val="Tahoma"/>
            <family val="2"/>
          </rPr>
          <t>If cell is light red, value is missing or 0</t>
        </r>
      </text>
    </comment>
    <comment ref="O18" authorId="0" shapeId="0" xr:uid="{00000000-0006-0000-0900-000021000000}">
      <text>
        <r>
          <rPr>
            <sz val="9"/>
            <color indexed="81"/>
            <rFont val="Tahoma"/>
            <family val="2"/>
          </rPr>
          <t>If cell is light red, value is missing or 0</t>
        </r>
      </text>
    </comment>
    <comment ref="G19" authorId="0" shapeId="0" xr:uid="{00000000-0006-0000-0900-000022000000}">
      <text>
        <r>
          <rPr>
            <sz val="9"/>
            <color indexed="81"/>
            <rFont val="Tahoma"/>
            <family val="2"/>
          </rPr>
          <t xml:space="preserve">This cell may contain the formula for calculating the rate of recycled lead content according to Annex III of Commission Regulation 493/2012: RCd=MoutputCd/MinputCd
</t>
        </r>
      </text>
    </comment>
    <comment ref="K19" authorId="0" shapeId="0" xr:uid="{00000000-0006-0000-0900-000023000000}">
      <text>
        <r>
          <rPr>
            <sz val="9"/>
            <color indexed="81"/>
            <rFont val="Tahoma"/>
            <family val="2"/>
          </rPr>
          <t xml:space="preserve">This cell may contain the formula for calculating the rate of recycled lead content according to Annex III of Commission Regulation 493/2012: RCd=MoutputCd/MinputCd
</t>
        </r>
      </text>
    </comment>
    <comment ref="O19" authorId="0" shapeId="0" xr:uid="{00000000-0006-0000-0900-000024000000}">
      <text>
        <r>
          <rPr>
            <sz val="9"/>
            <color indexed="81"/>
            <rFont val="Tahoma"/>
            <family val="2"/>
          </rPr>
          <t xml:space="preserve">This cell may contain the formula for calculating the rate of recycled lead content according to Annex III of Commission Regulation 493/2012: RCd=MoutputCd/MinputCd
</t>
        </r>
      </text>
    </comment>
    <comment ref="G20" authorId="0" shapeId="0" xr:uid="{00000000-0006-0000-0900-000025000000}">
      <text>
        <r>
          <rPr>
            <sz val="9"/>
            <color indexed="81"/>
            <rFont val="Tahoma"/>
            <family val="2"/>
          </rPr>
          <t>If cell is light red, value is missing or 0</t>
        </r>
      </text>
    </comment>
    <comment ref="K20" authorId="0" shapeId="0" xr:uid="{00000000-0006-0000-0900-000026000000}">
      <text>
        <r>
          <rPr>
            <sz val="9"/>
            <color indexed="81"/>
            <rFont val="Tahoma"/>
            <family val="2"/>
          </rPr>
          <t>If cell is light red, value is missing or 0</t>
        </r>
      </text>
    </comment>
    <comment ref="O20" authorId="0" shapeId="0" xr:uid="{00000000-0006-0000-0900-000027000000}">
      <text>
        <r>
          <rPr>
            <sz val="9"/>
            <color indexed="81"/>
            <rFont val="Tahoma"/>
            <family val="2"/>
          </rPr>
          <t>If cell is light red, value is missing or 0</t>
        </r>
      </text>
    </comment>
    <comment ref="G21" authorId="0" shapeId="0" xr:uid="{00000000-0006-0000-0900-000028000000}">
      <text>
        <r>
          <rPr>
            <sz val="9"/>
            <color indexed="81"/>
            <rFont val="Tahoma"/>
            <family val="2"/>
          </rPr>
          <t>If cell is light red, value is missing or 0</t>
        </r>
      </text>
    </comment>
    <comment ref="K21" authorId="0" shapeId="0" xr:uid="{00000000-0006-0000-0900-000029000000}">
      <text>
        <r>
          <rPr>
            <sz val="9"/>
            <color indexed="81"/>
            <rFont val="Tahoma"/>
            <family val="2"/>
          </rPr>
          <t>If cell is light red, value is missing or 0</t>
        </r>
      </text>
    </comment>
    <comment ref="O21" authorId="0" shapeId="0" xr:uid="{00000000-0006-0000-0900-00002A000000}">
      <text>
        <r>
          <rPr>
            <sz val="9"/>
            <color indexed="81"/>
            <rFont val="Tahoma"/>
            <family val="2"/>
          </rPr>
          <t>If cell is light red, value is missing or 0</t>
        </r>
      </text>
    </comment>
    <comment ref="G22" authorId="0" shapeId="0" xr:uid="{00000000-0006-0000-0900-00002B000000}">
      <text>
        <r>
          <rPr>
            <sz val="9"/>
            <color indexed="81"/>
            <rFont val="Tahoma"/>
            <family val="2"/>
          </rPr>
          <t xml:space="preserve">This cell may contains the formula for calculating recycling efficiency according to Annex I of Commission Regulation 493/2012: Re=Moutput/Minput
</t>
        </r>
      </text>
    </comment>
    <comment ref="K22" authorId="0" shapeId="0" xr:uid="{00000000-0006-0000-0900-00002C000000}">
      <text>
        <r>
          <rPr>
            <sz val="9"/>
            <color indexed="81"/>
            <rFont val="Tahoma"/>
            <family val="2"/>
          </rPr>
          <t xml:space="preserve">This cell may contains the formula for calculating recycling efficiency according to Annex I of Commission Regulation 493/2012: Re=Moutput/Minput
</t>
        </r>
      </text>
    </comment>
    <comment ref="O22" authorId="0" shapeId="0" xr:uid="{00000000-0006-0000-0900-00002D000000}">
      <text>
        <r>
          <rPr>
            <sz val="9"/>
            <color indexed="81"/>
            <rFont val="Tahoma"/>
            <family val="2"/>
          </rPr>
          <t xml:space="preserve">This cell may contains the formula for calculating recycling efficiency according to Annex I of Commission Regulation 493/2012: Re=Moutput/Minput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 Cristina (ESTAT)</author>
  </authors>
  <commentList>
    <comment ref="G8" authorId="0" shapeId="0" xr:uid="{00000000-0006-0000-0A00-000001000000}">
      <text>
        <r>
          <rPr>
            <sz val="9"/>
            <color indexed="81"/>
            <rFont val="Tahoma"/>
            <family val="2"/>
          </rPr>
          <t>If cell is light red, value is missing or 0</t>
        </r>
      </text>
    </comment>
    <comment ref="K8" authorId="0" shapeId="0" xr:uid="{00000000-0006-0000-0A00-000002000000}">
      <text>
        <r>
          <rPr>
            <sz val="9"/>
            <color indexed="81"/>
            <rFont val="Tahoma"/>
            <family val="2"/>
          </rPr>
          <t>If cell is light red, value is missing or 0</t>
        </r>
      </text>
    </comment>
    <comment ref="O8" authorId="0" shapeId="0" xr:uid="{00000000-0006-0000-0A00-000003000000}">
      <text>
        <r>
          <rPr>
            <sz val="9"/>
            <color indexed="81"/>
            <rFont val="Tahoma"/>
            <family val="2"/>
          </rPr>
          <t>If cell is light red, value is missing or 0</t>
        </r>
      </text>
    </comment>
    <comment ref="G9" authorId="0" shapeId="0" xr:uid="{00000000-0006-0000-0A00-000004000000}">
      <text>
        <r>
          <rPr>
            <sz val="9"/>
            <color indexed="81"/>
            <rFont val="Tahoma"/>
            <family val="2"/>
          </rPr>
          <t>If cell is light red, value is missing or 0</t>
        </r>
      </text>
    </comment>
    <comment ref="K9" authorId="0" shapeId="0" xr:uid="{00000000-0006-0000-0A00-000005000000}">
      <text>
        <r>
          <rPr>
            <sz val="9"/>
            <color indexed="81"/>
            <rFont val="Tahoma"/>
            <family val="2"/>
          </rPr>
          <t>If cell is light red, value is missing or 0</t>
        </r>
      </text>
    </comment>
    <comment ref="O9" authorId="0" shapeId="0" xr:uid="{00000000-0006-0000-0A00-000006000000}">
      <text>
        <r>
          <rPr>
            <sz val="9"/>
            <color indexed="81"/>
            <rFont val="Tahoma"/>
            <family val="2"/>
          </rPr>
          <t>If cell is light red, value is missing or 0</t>
        </r>
      </text>
    </comment>
    <comment ref="G10" authorId="0" shapeId="0" xr:uid="{00000000-0006-0000-0A00-000007000000}">
      <text>
        <r>
          <rPr>
            <sz val="9"/>
            <color indexed="81"/>
            <rFont val="Tahoma"/>
            <family val="2"/>
          </rPr>
          <t>This cell may contains the formula for calculating recycling efficiency according to Annex I of Commission Regulation 493/2012: Re=Moutput/Minput</t>
        </r>
      </text>
    </comment>
    <comment ref="K10" authorId="0" shapeId="0" xr:uid="{00000000-0006-0000-0A00-000008000000}">
      <text>
        <r>
          <rPr>
            <sz val="9"/>
            <color indexed="81"/>
            <rFont val="Tahoma"/>
            <family val="2"/>
          </rPr>
          <t>This cell may contains the formula for calculating recycling efficiency according to Annex I of Commission Regulation 493/2012: Re=Moutput/Minput</t>
        </r>
      </text>
    </comment>
    <comment ref="O10" authorId="0" shapeId="0" xr:uid="{00000000-0006-0000-0A00-000009000000}">
      <text>
        <r>
          <rPr>
            <sz val="9"/>
            <color indexed="81"/>
            <rFont val="Tahoma"/>
            <family val="2"/>
          </rPr>
          <t>This cell may contains the formula for calculating recycling efficiency according to Annex I of Commission Regulation 493/2012: Re=Moutput/Minput</t>
        </r>
      </text>
    </comment>
    <comment ref="G11" authorId="0" shapeId="0" xr:uid="{00000000-0006-0000-0A00-00000A000000}">
      <text>
        <r>
          <rPr>
            <sz val="9"/>
            <color indexed="81"/>
            <rFont val="Tahoma"/>
            <family val="2"/>
          </rPr>
          <t>If cell is light red, value is missing or 0</t>
        </r>
      </text>
    </comment>
    <comment ref="K11" authorId="0" shapeId="0" xr:uid="{00000000-0006-0000-0A00-00000B000000}">
      <text>
        <r>
          <rPr>
            <sz val="9"/>
            <color indexed="81"/>
            <rFont val="Tahoma"/>
            <family val="2"/>
          </rPr>
          <t>If cell is light red, value is missing or 0</t>
        </r>
      </text>
    </comment>
    <comment ref="O11" authorId="0" shapeId="0" xr:uid="{00000000-0006-0000-0A00-00000C000000}">
      <text>
        <r>
          <rPr>
            <sz val="9"/>
            <color indexed="81"/>
            <rFont val="Tahoma"/>
            <family val="2"/>
          </rPr>
          <t>If cell is light red, value is missing or 0</t>
        </r>
      </text>
    </comment>
    <comment ref="G12" authorId="0" shapeId="0" xr:uid="{00000000-0006-0000-0A00-00000D000000}">
      <text>
        <r>
          <rPr>
            <sz val="9"/>
            <color indexed="81"/>
            <rFont val="Tahoma"/>
            <family val="2"/>
          </rPr>
          <t>If cell is light red, value is missing or 0</t>
        </r>
      </text>
    </comment>
    <comment ref="K12" authorId="0" shapeId="0" xr:uid="{00000000-0006-0000-0A00-00000E000000}">
      <text>
        <r>
          <rPr>
            <sz val="9"/>
            <color indexed="81"/>
            <rFont val="Tahoma"/>
            <family val="2"/>
          </rPr>
          <t>If cell is light red, value is missing or 0</t>
        </r>
      </text>
    </comment>
    <comment ref="O12" authorId="0" shapeId="0" xr:uid="{00000000-0006-0000-0A00-00000F000000}">
      <text>
        <r>
          <rPr>
            <sz val="9"/>
            <color indexed="81"/>
            <rFont val="Tahoma"/>
            <family val="2"/>
          </rPr>
          <t>If cell is light red, value is missing or 0</t>
        </r>
      </text>
    </comment>
    <comment ref="G13" authorId="0" shapeId="0" xr:uid="{00000000-0006-0000-0A00-000010000000}">
      <text>
        <r>
          <rPr>
            <sz val="9"/>
            <color indexed="81"/>
            <rFont val="Tahoma"/>
            <family val="2"/>
          </rPr>
          <t xml:space="preserve">This cell may contain the formula for calculating the rate of recycled lead content according to Annex II of Commission Regulation 493/2012: RPb=MoutputPb/MinputPb
</t>
        </r>
      </text>
    </comment>
    <comment ref="K13" authorId="0" shapeId="0" xr:uid="{00000000-0006-0000-0A00-000011000000}">
      <text>
        <r>
          <rPr>
            <sz val="9"/>
            <color indexed="81"/>
            <rFont val="Tahoma"/>
            <family val="2"/>
          </rPr>
          <t xml:space="preserve">This cell may contain the formula for calculating the rate of recycled lead content according to Annex II of Commission Regulation 493/2012: RPb=MoutputPb/MinputPb
</t>
        </r>
      </text>
    </comment>
    <comment ref="O13" authorId="0" shapeId="0" xr:uid="{00000000-0006-0000-0A00-000012000000}">
      <text>
        <r>
          <rPr>
            <sz val="9"/>
            <color indexed="81"/>
            <rFont val="Tahoma"/>
            <family val="2"/>
          </rPr>
          <t xml:space="preserve">This cell may contain the formula for calculating the rate of recycled lead content according to Annex II of Commission Regulation 493/2012: RPb=MoutputPb/MinputPb
</t>
        </r>
      </text>
    </comment>
    <comment ref="G14" authorId="0" shapeId="0" xr:uid="{00000000-0006-0000-0A00-000013000000}">
      <text>
        <r>
          <rPr>
            <sz val="9"/>
            <color indexed="81"/>
            <rFont val="Tahoma"/>
            <family val="2"/>
          </rPr>
          <t>If cell is light red, value is missing or 0</t>
        </r>
      </text>
    </comment>
    <comment ref="K14" authorId="0" shapeId="0" xr:uid="{00000000-0006-0000-0A00-000014000000}">
      <text>
        <r>
          <rPr>
            <sz val="9"/>
            <color indexed="81"/>
            <rFont val="Tahoma"/>
            <family val="2"/>
          </rPr>
          <t>If cell is light red, value is missing or 0</t>
        </r>
      </text>
    </comment>
    <comment ref="O14" authorId="0" shapeId="0" xr:uid="{00000000-0006-0000-0A00-000015000000}">
      <text>
        <r>
          <rPr>
            <sz val="9"/>
            <color indexed="81"/>
            <rFont val="Tahoma"/>
            <family val="2"/>
          </rPr>
          <t>If cell is light red, value is missing or 0</t>
        </r>
      </text>
    </comment>
    <comment ref="G15" authorId="0" shapeId="0" xr:uid="{00000000-0006-0000-0A00-000016000000}">
      <text>
        <r>
          <rPr>
            <sz val="9"/>
            <color indexed="81"/>
            <rFont val="Tahoma"/>
            <family val="2"/>
          </rPr>
          <t>If cell is light red, value is missing or 0</t>
        </r>
      </text>
    </comment>
    <comment ref="K15" authorId="0" shapeId="0" xr:uid="{00000000-0006-0000-0A00-000017000000}">
      <text>
        <r>
          <rPr>
            <sz val="9"/>
            <color indexed="81"/>
            <rFont val="Tahoma"/>
            <family val="2"/>
          </rPr>
          <t>If cell is light red, value is missing or 0</t>
        </r>
      </text>
    </comment>
    <comment ref="O15" authorId="0" shapeId="0" xr:uid="{00000000-0006-0000-0A00-000018000000}">
      <text>
        <r>
          <rPr>
            <sz val="9"/>
            <color indexed="81"/>
            <rFont val="Tahoma"/>
            <family val="2"/>
          </rPr>
          <t>If cell is light red, value is missing or 0</t>
        </r>
      </text>
    </comment>
    <comment ref="G16" authorId="0" shapeId="0" xr:uid="{00000000-0006-0000-0A00-000019000000}">
      <text>
        <r>
          <rPr>
            <sz val="9"/>
            <color indexed="81"/>
            <rFont val="Tahoma"/>
            <family val="2"/>
          </rPr>
          <t xml:space="preserve">This cell may contains the formula for calculating recycling efficiency according to Annex I of Commission Regulation 493/2012: Re=Moutput/Minput
</t>
        </r>
      </text>
    </comment>
    <comment ref="K16" authorId="0" shapeId="0" xr:uid="{00000000-0006-0000-0A00-00001A000000}">
      <text>
        <r>
          <rPr>
            <sz val="9"/>
            <color indexed="81"/>
            <rFont val="Tahoma"/>
            <family val="2"/>
          </rPr>
          <t xml:space="preserve">This cell may contains the formula for calculating recycling efficiency according to Annex I of Commission Regulation 493/2012: Re=Moutput/Minput
</t>
        </r>
      </text>
    </comment>
    <comment ref="O16" authorId="0" shapeId="0" xr:uid="{00000000-0006-0000-0A00-00001B000000}">
      <text>
        <r>
          <rPr>
            <sz val="9"/>
            <color indexed="81"/>
            <rFont val="Tahoma"/>
            <family val="2"/>
          </rPr>
          <t xml:space="preserve">This cell may contains the formula for calculating recycling efficiency according to Annex I of Commission Regulation 493/2012: Re=Moutput/Minput
</t>
        </r>
      </text>
    </comment>
    <comment ref="G17" authorId="0" shapeId="0" xr:uid="{00000000-0006-0000-0A00-00001C000000}">
      <text>
        <r>
          <rPr>
            <sz val="9"/>
            <color indexed="81"/>
            <rFont val="Tahoma"/>
            <family val="2"/>
          </rPr>
          <t>If cell is light red, value is missing or 0</t>
        </r>
      </text>
    </comment>
    <comment ref="K17" authorId="0" shapeId="0" xr:uid="{00000000-0006-0000-0A00-00001D000000}">
      <text>
        <r>
          <rPr>
            <sz val="9"/>
            <color indexed="81"/>
            <rFont val="Tahoma"/>
            <family val="2"/>
          </rPr>
          <t>If cell is light red, value is missing or 0</t>
        </r>
      </text>
    </comment>
    <comment ref="O17" authorId="0" shapeId="0" xr:uid="{00000000-0006-0000-0A00-00001E000000}">
      <text>
        <r>
          <rPr>
            <sz val="9"/>
            <color indexed="81"/>
            <rFont val="Tahoma"/>
            <family val="2"/>
          </rPr>
          <t>If cell is light red, value is missing or 0</t>
        </r>
      </text>
    </comment>
    <comment ref="G18" authorId="0" shapeId="0" xr:uid="{00000000-0006-0000-0A00-00001F000000}">
      <text>
        <r>
          <rPr>
            <sz val="9"/>
            <color indexed="81"/>
            <rFont val="Tahoma"/>
            <family val="2"/>
          </rPr>
          <t>If cell is light red, value is missing or 0</t>
        </r>
      </text>
    </comment>
    <comment ref="K18" authorId="0" shapeId="0" xr:uid="{00000000-0006-0000-0A00-000020000000}">
      <text>
        <r>
          <rPr>
            <sz val="9"/>
            <color indexed="81"/>
            <rFont val="Tahoma"/>
            <family val="2"/>
          </rPr>
          <t>If cell is light red, value is missing or 0</t>
        </r>
      </text>
    </comment>
    <comment ref="O18" authorId="0" shapeId="0" xr:uid="{00000000-0006-0000-0A00-000021000000}">
      <text>
        <r>
          <rPr>
            <sz val="9"/>
            <color indexed="81"/>
            <rFont val="Tahoma"/>
            <family val="2"/>
          </rPr>
          <t>If cell is light red, value is missing or 0</t>
        </r>
      </text>
    </comment>
    <comment ref="G19" authorId="0" shapeId="0" xr:uid="{00000000-0006-0000-0A00-000022000000}">
      <text>
        <r>
          <rPr>
            <sz val="9"/>
            <color indexed="81"/>
            <rFont val="Tahoma"/>
            <family val="2"/>
          </rPr>
          <t xml:space="preserve">This cell may contain the formula for calculating the rate of recycled lead content according to Annex III of Commission Regulation 493/2012: RCd=MoutputCd/MinputCd
</t>
        </r>
      </text>
    </comment>
    <comment ref="K19" authorId="0" shapeId="0" xr:uid="{00000000-0006-0000-0A00-000023000000}">
      <text>
        <r>
          <rPr>
            <sz val="9"/>
            <color indexed="81"/>
            <rFont val="Tahoma"/>
            <family val="2"/>
          </rPr>
          <t xml:space="preserve">This cell may contain the formula for calculating the rate of recycled lead content according to Annex III of Commission Regulation 493/2012: RCd=MoutputCd/MinputCd
</t>
        </r>
      </text>
    </comment>
    <comment ref="O19" authorId="0" shapeId="0" xr:uid="{00000000-0006-0000-0A00-000024000000}">
      <text>
        <r>
          <rPr>
            <sz val="9"/>
            <color indexed="81"/>
            <rFont val="Tahoma"/>
            <family val="2"/>
          </rPr>
          <t xml:space="preserve">This cell may contain the formula for calculating the rate of recycled lead content according to Annex III of Commission Regulation 493/2012: RCd=MoutputCd/MinputCd
</t>
        </r>
      </text>
    </comment>
    <comment ref="G20" authorId="0" shapeId="0" xr:uid="{00000000-0006-0000-0A00-000025000000}">
      <text>
        <r>
          <rPr>
            <sz val="9"/>
            <color indexed="81"/>
            <rFont val="Tahoma"/>
            <family val="2"/>
          </rPr>
          <t>If cell is light red, value is missing or 0</t>
        </r>
      </text>
    </comment>
    <comment ref="K20" authorId="0" shapeId="0" xr:uid="{00000000-0006-0000-0A00-000026000000}">
      <text>
        <r>
          <rPr>
            <sz val="9"/>
            <color indexed="81"/>
            <rFont val="Tahoma"/>
            <family val="2"/>
          </rPr>
          <t>If cell is light red, value is missing or 0</t>
        </r>
      </text>
    </comment>
    <comment ref="O20" authorId="0" shapeId="0" xr:uid="{00000000-0006-0000-0A00-000027000000}">
      <text>
        <r>
          <rPr>
            <sz val="9"/>
            <color indexed="81"/>
            <rFont val="Tahoma"/>
            <family val="2"/>
          </rPr>
          <t>If cell is light red, value is missing or 0</t>
        </r>
      </text>
    </comment>
    <comment ref="G21" authorId="0" shapeId="0" xr:uid="{00000000-0006-0000-0A00-000028000000}">
      <text>
        <r>
          <rPr>
            <sz val="9"/>
            <color indexed="81"/>
            <rFont val="Tahoma"/>
            <family val="2"/>
          </rPr>
          <t>If cell is light red, value is missing or 0</t>
        </r>
      </text>
    </comment>
    <comment ref="K21" authorId="0" shapeId="0" xr:uid="{00000000-0006-0000-0A00-000029000000}">
      <text>
        <r>
          <rPr>
            <sz val="9"/>
            <color indexed="81"/>
            <rFont val="Tahoma"/>
            <family val="2"/>
          </rPr>
          <t>If cell is light red, value is missing or 0</t>
        </r>
      </text>
    </comment>
    <comment ref="O21" authorId="0" shapeId="0" xr:uid="{00000000-0006-0000-0A00-00002A000000}">
      <text>
        <r>
          <rPr>
            <sz val="9"/>
            <color indexed="81"/>
            <rFont val="Tahoma"/>
            <family val="2"/>
          </rPr>
          <t>If cell is light red, value is missing or 0</t>
        </r>
      </text>
    </comment>
    <comment ref="G22" authorId="0" shapeId="0" xr:uid="{00000000-0006-0000-0A00-00002B000000}">
      <text>
        <r>
          <rPr>
            <sz val="9"/>
            <color indexed="81"/>
            <rFont val="Tahoma"/>
            <family val="2"/>
          </rPr>
          <t xml:space="preserve">This cell may contains the formula for calculating recycling efficiency according to Annex I of Commission Regulation 493/2012: Re=Moutput/Minput
</t>
        </r>
      </text>
    </comment>
    <comment ref="K22" authorId="0" shapeId="0" xr:uid="{00000000-0006-0000-0A00-00002C000000}">
      <text>
        <r>
          <rPr>
            <sz val="9"/>
            <color indexed="81"/>
            <rFont val="Tahoma"/>
            <family val="2"/>
          </rPr>
          <t xml:space="preserve">This cell may contains the formula for calculating recycling efficiency according to Annex I of Commission Regulation 493/2012: Re=Moutput/Minput
</t>
        </r>
      </text>
    </comment>
    <comment ref="O22" authorId="0" shapeId="0" xr:uid="{00000000-0006-0000-0A00-00002D000000}">
      <text>
        <r>
          <rPr>
            <sz val="9"/>
            <color indexed="81"/>
            <rFont val="Tahoma"/>
            <family val="2"/>
          </rPr>
          <t xml:space="preserve">This cell may contains the formula for calculating recycling efficiency according to Annex I of Commission Regulation 493/2012: Re=Moutput/Minput
</t>
        </r>
      </text>
    </comment>
  </commentList>
</comments>
</file>

<file path=xl/sharedStrings.xml><?xml version="1.0" encoding="utf-8"?>
<sst xmlns="http://schemas.openxmlformats.org/spreadsheetml/2006/main" count="1613" uniqueCount="690">
  <si>
    <t>E</t>
  </si>
  <si>
    <t>Country:</t>
  </si>
  <si>
    <t>W1606B</t>
  </si>
  <si>
    <t>W160601</t>
  </si>
  <si>
    <t>W160602</t>
  </si>
  <si>
    <t>MKT</t>
  </si>
  <si>
    <t>COL</t>
  </si>
  <si>
    <t>Description</t>
  </si>
  <si>
    <t>AL</t>
  </si>
  <si>
    <t>Albania</t>
  </si>
  <si>
    <t>AT</t>
  </si>
  <si>
    <t>Austria</t>
  </si>
  <si>
    <t>BA</t>
  </si>
  <si>
    <t>Bosnia and Herzegovina</t>
  </si>
  <si>
    <t>BE</t>
  </si>
  <si>
    <t>Belgium</t>
  </si>
  <si>
    <t>BG</t>
  </si>
  <si>
    <t>Bulgaria</t>
  </si>
  <si>
    <t>CH</t>
  </si>
  <si>
    <t>Switzerland</t>
  </si>
  <si>
    <t>CY</t>
  </si>
  <si>
    <t>Cyprus</t>
  </si>
  <si>
    <t>CZ</t>
  </si>
  <si>
    <t>DE</t>
  </si>
  <si>
    <t>Germany</t>
  </si>
  <si>
    <t>DK</t>
  </si>
  <si>
    <t>Denmark</t>
  </si>
  <si>
    <t>EE</t>
  </si>
  <si>
    <t>Estonia</t>
  </si>
  <si>
    <t>EL</t>
  </si>
  <si>
    <t>Greece</t>
  </si>
  <si>
    <t>ES</t>
  </si>
  <si>
    <t>Spain</t>
  </si>
  <si>
    <t>FI</t>
  </si>
  <si>
    <t>Finland</t>
  </si>
  <si>
    <t>FR</t>
  </si>
  <si>
    <t>France</t>
  </si>
  <si>
    <t>HR</t>
  </si>
  <si>
    <t>Croatia</t>
  </si>
  <si>
    <t>HU</t>
  </si>
  <si>
    <t>Hungary</t>
  </si>
  <si>
    <t>IE</t>
  </si>
  <si>
    <t>Ireland</t>
  </si>
  <si>
    <t>IS</t>
  </si>
  <si>
    <t>Iceland</t>
  </si>
  <si>
    <t>IT</t>
  </si>
  <si>
    <t>Italy</t>
  </si>
  <si>
    <t>LI</t>
  </si>
  <si>
    <t>Liechtenstein</t>
  </si>
  <si>
    <t>LT</t>
  </si>
  <si>
    <t>Lithuania</t>
  </si>
  <si>
    <t>LU</t>
  </si>
  <si>
    <t>Luxembourg</t>
  </si>
  <si>
    <t>LV</t>
  </si>
  <si>
    <t>Latvia</t>
  </si>
  <si>
    <t>ME</t>
  </si>
  <si>
    <t>Montenegro</t>
  </si>
  <si>
    <t>MK</t>
  </si>
  <si>
    <t>MT</t>
  </si>
  <si>
    <t>Malta</t>
  </si>
  <si>
    <t>NL</t>
  </si>
  <si>
    <t>NO</t>
  </si>
  <si>
    <t>Norway</t>
  </si>
  <si>
    <t>PL</t>
  </si>
  <si>
    <t>Poland</t>
  </si>
  <si>
    <t>PT</t>
  </si>
  <si>
    <t>Portugal</t>
  </si>
  <si>
    <t>RO</t>
  </si>
  <si>
    <t>Romania</t>
  </si>
  <si>
    <t>RS</t>
  </si>
  <si>
    <t>Serbia</t>
  </si>
  <si>
    <t>SE</t>
  </si>
  <si>
    <t>Sweden</t>
  </si>
  <si>
    <t>SI</t>
  </si>
  <si>
    <t>Slovenia</t>
  </si>
  <si>
    <t>SK</t>
  </si>
  <si>
    <t>TR</t>
  </si>
  <si>
    <t>Turkey</t>
  </si>
  <si>
    <t>XK</t>
  </si>
  <si>
    <t>T</t>
  </si>
  <si>
    <t>PC</t>
  </si>
  <si>
    <t>RCY</t>
  </si>
  <si>
    <t>W160601PB</t>
  </si>
  <si>
    <t>RCY_INP</t>
  </si>
  <si>
    <t>W160605</t>
  </si>
  <si>
    <t>W160602CD</t>
  </si>
  <si>
    <t>Reference year:</t>
  </si>
  <si>
    <t xml:space="preserve">Reference year:    </t>
  </si>
  <si>
    <t>Name:</t>
  </si>
  <si>
    <t>Institution:</t>
  </si>
  <si>
    <t>Unit:</t>
  </si>
  <si>
    <t>Telephone:</t>
  </si>
  <si>
    <t xml:space="preserve">Eurostat would be grateful if you could send us the completed questionnaire ahead of the deadline. </t>
  </si>
  <si>
    <t>Symbol</t>
  </si>
  <si>
    <t>Real zero</t>
  </si>
  <si>
    <t>Not available</t>
  </si>
  <si>
    <t>Standard footnotes</t>
  </si>
  <si>
    <t>The following footnotes will be used for the automatic data processing and data dissemination. Hence, they cannot be changed:</t>
  </si>
  <si>
    <t xml:space="preserve">To include standard footnotes use the drop-down menu. </t>
  </si>
  <si>
    <t>https://ec.europa.eu/eurostat/web/waste/methodology</t>
  </si>
  <si>
    <t>If you have questions, please send them to the following email addresses:</t>
  </si>
  <si>
    <t>ESTAT-WASTE-STATISTICS@EC.EUROPA.EU</t>
  </si>
  <si>
    <t>Country label</t>
  </si>
  <si>
    <t>Country code</t>
  </si>
  <si>
    <t>Label</t>
  </si>
  <si>
    <t>Netherlands</t>
  </si>
  <si>
    <t>TABLE 1: Monitoring Compliance for Directive 2006/66/EC on batteries and accumulators and waste batteries and accumulators
Collection of Portable Batteries and Accumulators</t>
  </si>
  <si>
    <t>Notes:</t>
  </si>
  <si>
    <t>Cell shading:</t>
  </si>
  <si>
    <t xml:space="preserve">TABLE 2: Monitoring Compliance for Directive 2006/66/EC on batteries and accumulators and waste batteries and accumulators
Recyling Efficiencies of the recycling processes on waste batteries and accumulators according to REG 493/2012
</t>
  </si>
  <si>
    <t>Czechia</t>
  </si>
  <si>
    <t>Slovakia</t>
  </si>
  <si>
    <t>Kosovo (UNSCR 1244)</t>
  </si>
  <si>
    <t>North Macedonia</t>
  </si>
  <si>
    <t>Portable batteries and accumulators
(W1606B)</t>
  </si>
  <si>
    <t>Lead batteries
(W160601)</t>
  </si>
  <si>
    <t>Other batteries and accumulators
(W160605)</t>
  </si>
  <si>
    <t>Lead content of lead batteries
(W160601PB)</t>
  </si>
  <si>
    <t xml:space="preserve">Ni-Cd Batteries
(W160602) </t>
  </si>
  <si>
    <t>White: Data provision is mandatory.</t>
  </si>
  <si>
    <t>Light orange: Footnotes (only to be filled-in when relevant)</t>
  </si>
  <si>
    <t>Explanatory
footnote</t>
  </si>
  <si>
    <t>SheetName</t>
  </si>
  <si>
    <t>Table_1</t>
  </si>
  <si>
    <t>Table_2</t>
  </si>
  <si>
    <t>TopLeftCell</t>
  </si>
  <si>
    <t>BottomRightCell</t>
  </si>
  <si>
    <t>RowStep</t>
  </si>
  <si>
    <t>ColumnStep</t>
  </si>
  <si>
    <t>YES</t>
  </si>
  <si>
    <t>G8</t>
  </si>
  <si>
    <t>G11</t>
  </si>
  <si>
    <t>DistanceFromReferenceToText</t>
  </si>
  <si>
    <t>I8</t>
  </si>
  <si>
    <t>O9</t>
  </si>
  <si>
    <t>O12</t>
  </si>
  <si>
    <t>G14</t>
  </si>
  <si>
    <t>G17</t>
  </si>
  <si>
    <t>G20</t>
  </si>
  <si>
    <t>O21</t>
  </si>
  <si>
    <t>O15</t>
  </si>
  <si>
    <t>O18</t>
  </si>
  <si>
    <t>O22</t>
  </si>
  <si>
    <t>O8</t>
  </si>
  <si>
    <t>W19</t>
  </si>
  <si>
    <t>Q22</t>
  </si>
  <si>
    <t>You are kindly requested to fill in all the four tables belonging to this questionnaire.</t>
  </si>
  <si>
    <t>Former Color</t>
  </si>
  <si>
    <t>Sheet</t>
  </si>
  <si>
    <t>Cell</t>
  </si>
  <si>
    <t>Link to Error</t>
  </si>
  <si>
    <t>checked: in Batteries definition differs is needed because some countries (ICELAND) may provide in table 1 also data coming from industrial batteries, or countries were the collection rate is higher because there are problem with internet sales (free riders)</t>
  </si>
  <si>
    <t>G10</t>
  </si>
  <si>
    <t>G13</t>
  </si>
  <si>
    <t>G16</t>
  </si>
  <si>
    <t>G19</t>
  </si>
  <si>
    <t>O10</t>
  </si>
  <si>
    <t>O13</t>
  </si>
  <si>
    <t>O16</t>
  </si>
  <si>
    <t>O19</t>
  </si>
  <si>
    <t>G22</t>
  </si>
  <si>
    <t>IMPORTANT: The same cell must not be included in two ranges. In such a case the switch will operate twice, leaving the cell in the same original state</t>
  </si>
  <si>
    <t>pre-filled values</t>
  </si>
  <si>
    <t>K22</t>
  </si>
  <si>
    <t>G9</t>
  </si>
  <si>
    <t>K21</t>
  </si>
  <si>
    <t>pre-filled formulas</t>
  </si>
  <si>
    <t>formulas</t>
  </si>
  <si>
    <t>LockType</t>
  </si>
  <si>
    <t>3. Data reporting - questionnaire</t>
  </si>
  <si>
    <t>https://ec.europa.eu/eurostat/web/waste/legislation</t>
  </si>
  <si>
    <t>2. Legal acts</t>
  </si>
  <si>
    <t>1. Background</t>
  </si>
  <si>
    <t>Table of contents</t>
  </si>
  <si>
    <t>Unit E-2: Environmental statistics and accounts; sustainable development</t>
  </si>
  <si>
    <t>Directorate E: Sectoral and regional statistics</t>
  </si>
  <si>
    <t>Statistical Office of the European Union</t>
  </si>
  <si>
    <t>Annual reporting of batteries and accumulators and waste batteries and accumulators has to be reported according to Commission Regulation 493/2012, by transmitting via eDAMIS this annual data reporting and the methodology report.</t>
  </si>
  <si>
    <t>Error</t>
  </si>
  <si>
    <t>Footnote Shift From Value</t>
  </si>
  <si>
    <t>Empty Is Valid If Footnote Exists</t>
  </si>
  <si>
    <t>Column Step</t>
  </si>
  <si>
    <t>Row Step</t>
  </si>
  <si>
    <t>Bottom Right Cell</t>
  </si>
  <si>
    <t>Top Left Cell</t>
  </si>
  <si>
    <t>Severity</t>
  </si>
  <si>
    <t>Valid values: EQ (Strictly equal); GE (Greater or Equal); GT (Strictly greater - No threshold will be considered)</t>
  </si>
  <si>
    <t>Display text in error</t>
  </si>
  <si>
    <t>Only if all data is available</t>
  </si>
  <si>
    <t>Valid Threshold</t>
  </si>
  <si>
    <t>Greater or Equal</t>
  </si>
  <si>
    <t>Column Block Repetition Step</t>
  </si>
  <si>
    <t>Row Block Repetition Step</t>
  </si>
  <si>
    <t>Last TotalCell (Last block)</t>
  </si>
  <si>
    <t>First TotalCell (first block)</t>
  </si>
  <si>
    <t>First cell in the first block to be validated</t>
  </si>
  <si>
    <t>List of Cells
 (first block)</t>
  </si>
  <si>
    <t>Name of the sheet to be validated (e.g. Table 1)</t>
  </si>
  <si>
    <t>PARAMETRES</t>
  </si>
  <si>
    <t>- The block can be repeated at regular patterns through rows and columns at the same time</t>
  </si>
  <si>
    <t>- Only the first block must be explicitly defined</t>
  </si>
  <si>
    <t>- A block is defined as a sequence of addendums in the same row or column</t>
  </si>
  <si>
    <t>This sheet is meant to define the validation for summations in a row or in a column.</t>
  </si>
  <si>
    <t>DESCRIPTION</t>
  </si>
  <si>
    <t>NO or YES</t>
  </si>
  <si>
    <t>GT does not admit Tolerance</t>
  </si>
  <si>
    <t>EQ or GE or GT</t>
  </si>
  <si>
    <t>Must be &gt; 0 for a not relevant dimension. Else you get an infinite loop</t>
  </si>
  <si>
    <t>GE</t>
  </si>
  <si>
    <t>EQ</t>
  </si>
  <si>
    <t>Valid Tolerance</t>
  </si>
  <si>
    <t>Last Total Cell
(Last block)</t>
  </si>
  <si>
    <t>First Total Cell (first block)</t>
  </si>
  <si>
    <t>Sheet Name</t>
  </si>
  <si>
    <t>Checked-Cri-OK-however policy to look for old data (if not changed- no error check should be done</t>
  </si>
  <si>
    <t>Focus Back To</t>
  </si>
  <si>
    <t>Content is Mandatory</t>
  </si>
  <si>
    <t>M8=M11+M14+M17</t>
  </si>
  <si>
    <t>Formulas</t>
  </si>
  <si>
    <t>Upper value</t>
  </si>
  <si>
    <t>Lower value</t>
  </si>
  <si>
    <t xml:space="preserve">percentage values in table 2, mandatory, values higher than 100% are no sense and not admitted, since the recovered  material (output fraction) cannot be higher than the input, and the process has to refer to the material treated within calendar year. As the reporting has to cover as of article 3 points 4 and 5, all individual steps of recycling and all corresponding output fractions, this means that any leftover not yet recycled in the calendar year has to be reported for the input and output in the next calendar year,m no stock is admitted </t>
  </si>
  <si>
    <t>ZERO</t>
  </si>
  <si>
    <t>Column shift from value to footnote</t>
  </si>
  <si>
    <t>Accept error If Footnote Exists</t>
  </si>
  <si>
    <t>If denominator = 0</t>
  </si>
  <si>
    <t>Ratio Greater or Equal than result cell</t>
  </si>
  <si>
    <t xml:space="preserve">Numerator multiplied by </t>
  </si>
  <si>
    <t>Last result
(Last block)</t>
  </si>
  <si>
    <t>First result
(First block)</t>
  </si>
  <si>
    <t>Denominator (first block)</t>
  </si>
  <si>
    <t>Numerator
 (first block)</t>
  </si>
  <si>
    <t xml:space="preserve"> COL(%)=[COL(T)/(MKT.{Year}+MKT.{Year-1}+MKT.{Year-2})]*3*100 </t>
  </si>
  <si>
    <t>Verified CR 20200504</t>
  </si>
  <si>
    <t>1)     All the cells that include mandatory data should be filled in with a value. In the questionnaire all these cells are uncoloured.</t>
  </si>
  <si>
    <t>5.1 Tables 1 to 2</t>
  </si>
  <si>
    <t>When an explanatory footnote is referenced (by means of a number selected from a drop-down list), the referenced footnote must not be empty.</t>
  </si>
  <si>
    <t>Warning</t>
  </si>
  <si>
    <t>Zero Is Valid If Footnote Exists</t>
  </si>
  <si>
    <t>Inserted CR 20200511</t>
  </si>
  <si>
    <t>revised CR 20200511</t>
  </si>
  <si>
    <t>G12</t>
  </si>
  <si>
    <t>Is Valid If Footnote Exists</t>
  </si>
  <si>
    <t>G21</t>
  </si>
  <si>
    <t>G18</t>
  </si>
  <si>
    <t>G15</t>
  </si>
  <si>
    <t>K8</t>
  </si>
  <si>
    <t>K9</t>
  </si>
  <si>
    <t>K11</t>
  </si>
  <si>
    <t>K12</t>
  </si>
  <si>
    <t>K14</t>
  </si>
  <si>
    <t>K15</t>
  </si>
  <si>
    <t>K17</t>
  </si>
  <si>
    <t>K18</t>
  </si>
  <si>
    <t>K20</t>
  </si>
  <si>
    <t>O11</t>
  </si>
  <si>
    <t>O14</t>
  </si>
  <si>
    <t>O17</t>
  </si>
  <si>
    <t>O20</t>
  </si>
  <si>
    <t xml:space="preserve">Lower value formula </t>
  </si>
  <si>
    <t xml:space="preserve">Upper value  formula </t>
  </si>
  <si>
    <t>RCY_INP&gt;=RCY</t>
  </si>
  <si>
    <t>RCY_INP.W160601</t>
  </si>
  <si>
    <t>RCY_INP.W160601PB</t>
  </si>
  <si>
    <t>RCY_INP.W160602</t>
  </si>
  <si>
    <t>RCY_INP.W160601CD</t>
  </si>
  <si>
    <t>RCY_INP.W160601&gt;=RCY_INP.W160601PB</t>
  </si>
  <si>
    <t>RCY_INP.W160602&gt;=RCY_INP.W160602CD</t>
  </si>
  <si>
    <t>RCY.W160601&gt;=RCY.W160601PB</t>
  </si>
  <si>
    <t>RCY.W160602&gt;=RCY.W160602CD</t>
  </si>
  <si>
    <t>RCY_INP.W160605</t>
  </si>
  <si>
    <t>RCY.W160601</t>
  </si>
  <si>
    <t>RCY.W160601PB</t>
  </si>
  <si>
    <t>RCY.W160602</t>
  </si>
  <si>
    <t>RCY.W160601CD</t>
  </si>
  <si>
    <t>RCY.W160605</t>
  </si>
  <si>
    <t>Cadmium content of cadmium batteries
(W160602CD)</t>
  </si>
  <si>
    <t>if there is a footnote we accept that the rule is not respected</t>
  </si>
  <si>
    <t>Recycling efficiency%</t>
  </si>
  <si>
    <t>Collection rate (%)</t>
  </si>
  <si>
    <t>Collection (Tonnes)</t>
  </si>
  <si>
    <t>Sales (Tonnes)</t>
  </si>
  <si>
    <r>
      <t>M</t>
    </r>
    <r>
      <rPr>
        <b/>
        <vertAlign val="subscript"/>
        <sz val="10"/>
        <rFont val="Times New Roman"/>
        <family val="1"/>
      </rPr>
      <t>input</t>
    </r>
    <r>
      <rPr>
        <b/>
        <sz val="10"/>
        <rFont val="Times New Roman"/>
        <family val="1"/>
      </rPr>
      <t>, total (Tonnes)</t>
    </r>
  </si>
  <si>
    <r>
      <t>M</t>
    </r>
    <r>
      <rPr>
        <b/>
        <vertAlign val="subscript"/>
        <sz val="10"/>
        <rFont val="Times New Roman"/>
        <family val="1"/>
      </rPr>
      <t>output</t>
    </r>
    <r>
      <rPr>
        <b/>
        <sz val="10"/>
        <rFont val="Times New Roman"/>
        <family val="1"/>
      </rPr>
      <t>, total (Tonnes)</t>
    </r>
  </si>
  <si>
    <r>
      <t>M</t>
    </r>
    <r>
      <rPr>
        <b/>
        <vertAlign val="subscript"/>
        <sz val="10"/>
        <rFont val="Times New Roman"/>
        <family val="1"/>
      </rPr>
      <t>input</t>
    </r>
    <r>
      <rPr>
        <b/>
        <sz val="10"/>
        <rFont val="Times New Roman"/>
        <family val="1"/>
      </rPr>
      <t>, Pb (Tonnes)</t>
    </r>
  </si>
  <si>
    <r>
      <t>M</t>
    </r>
    <r>
      <rPr>
        <b/>
        <vertAlign val="subscript"/>
        <sz val="10"/>
        <rFont val="Times New Roman"/>
        <family val="1"/>
      </rPr>
      <t>output</t>
    </r>
    <r>
      <rPr>
        <b/>
        <sz val="10"/>
        <rFont val="Times New Roman"/>
        <family val="1"/>
      </rPr>
      <t>, Pb (Tonnes)</t>
    </r>
  </si>
  <si>
    <r>
      <t>M</t>
    </r>
    <r>
      <rPr>
        <b/>
        <vertAlign val="subscript"/>
        <sz val="10"/>
        <rFont val="Times New Roman"/>
        <family val="1"/>
      </rPr>
      <t>input</t>
    </r>
    <r>
      <rPr>
        <b/>
        <sz val="10"/>
        <rFont val="Times New Roman"/>
        <family val="1"/>
      </rPr>
      <t>, Cd (Tonnes)</t>
    </r>
  </si>
  <si>
    <r>
      <t>M</t>
    </r>
    <r>
      <rPr>
        <b/>
        <vertAlign val="subscript"/>
        <sz val="10"/>
        <rFont val="Times New Roman"/>
        <family val="1"/>
      </rPr>
      <t>output</t>
    </r>
    <r>
      <rPr>
        <b/>
        <sz val="10"/>
        <rFont val="Times New Roman"/>
        <family val="1"/>
      </rPr>
      <t>, Cd (Tonnes)</t>
    </r>
  </si>
  <si>
    <t>Rate of recycled lead content (degree of recycled Pb)%</t>
  </si>
  <si>
    <t>Rate of recycled cadmium content (degree of recycled Cd)%</t>
  </si>
  <si>
    <t>Previous years</t>
  </si>
  <si>
    <t>Reference year analysis</t>
  </si>
  <si>
    <t>Time series analysis against reference year</t>
  </si>
  <si>
    <t>PLAUSIBILITY WARNINGS</t>
  </si>
  <si>
    <t>W10</t>
  </si>
  <si>
    <t>W8</t>
  </si>
  <si>
    <t>S19</t>
  </si>
  <si>
    <t>S17</t>
  </si>
  <si>
    <t>S18</t>
  </si>
  <si>
    <t>W13</t>
  </si>
  <si>
    <t>W11</t>
  </si>
  <si>
    <t>S10</t>
  </si>
  <si>
    <t>Info</t>
  </si>
  <si>
    <t>O11,O14,O17</t>
  </si>
  <si>
    <t>O12,O15,O18</t>
  </si>
  <si>
    <t>W9</t>
  </si>
  <si>
    <t>RuleName</t>
  </si>
  <si>
    <t>RatioDenominatorIsAverage</t>
  </si>
  <si>
    <t>Q8</t>
  </si>
  <si>
    <t>Y19</t>
  </si>
  <si>
    <t>Validation Rule</t>
  </si>
  <si>
    <t>Before filling in the questionnaire please read carefully the instructions below and the latest version of the document "Compiling guidance for the new reporting format of BATT Excel questionnaire" available at the methodology link. This EXCEL workbook is the questionnaire. Please do not  delete or add rows in the questionnaire (except where instructed in the quality report tab).</t>
  </si>
  <si>
    <t>Summation not consistent: "Portable batteries and accumulator-Sales" should be equal to the sum of the "Sales" of the other three batteries types</t>
  </si>
  <si>
    <t>Summation not consistent: "Portable batteries and accumulator-Collection" should be equal to the sum of the "Collection" of the other three batteries types</t>
  </si>
  <si>
    <t>Summation not consistent: "Portable batteries and accumulator-Collection" should be equal or higher than the sum for the  "Collection" of the reported batteries types</t>
  </si>
  <si>
    <t>Summation not consistent: "Portable batteries and accumulator-Sales" should be equal or higher than the sum for the "Sales" of the reported batteries types</t>
  </si>
  <si>
    <t>CDD</t>
  </si>
  <si>
    <t>Zero denominator error: the rate is calculated as output mass divided by the input mass</t>
  </si>
  <si>
    <t>Changed 20200527</t>
  </si>
  <si>
    <t>Textual variables</t>
  </si>
  <si>
    <t>String</t>
  </si>
  <si>
    <t>Institutional names</t>
  </si>
  <si>
    <t>Eurostat Text</t>
  </si>
  <si>
    <t>Directorate Text</t>
  </si>
  <si>
    <t>Unit Text</t>
  </si>
  <si>
    <t>Data collection information</t>
  </si>
  <si>
    <t>Data Collection Text</t>
  </si>
  <si>
    <t>Data Collection Year</t>
  </si>
  <si>
    <t>Launching date</t>
  </si>
  <si>
    <t>Submission deadline</t>
  </si>
  <si>
    <t>EDAMIS data</t>
  </si>
  <si>
    <t>Domain name</t>
  </si>
  <si>
    <t>WASTE</t>
  </si>
  <si>
    <t>Dataset name</t>
  </si>
  <si>
    <t>Web page</t>
  </si>
  <si>
    <t>Functional e-mail</t>
  </si>
  <si>
    <t>E2 information</t>
  </si>
  <si>
    <t>Contact</t>
  </si>
  <si>
    <t>Methodology URL</t>
  </si>
  <si>
    <t>Legislation URL</t>
  </si>
  <si>
    <t>Annual reporting on batteries and accumulators and waste batteries and accumulators</t>
  </si>
  <si>
    <t>Email adress:</t>
  </si>
  <si>
    <t xml:space="preserve"> GETTING STARTED</t>
  </si>
  <si>
    <t>BASIC INSTRUCTIONS</t>
  </si>
  <si>
    <t>1. Data transmission</t>
  </si>
  <si>
    <t>2. Reporting conventions</t>
  </si>
  <si>
    <t>Annex: How to fill in the data sheets of the questionnaire</t>
  </si>
  <si>
    <t>1. Data transmission:</t>
  </si>
  <si>
    <t>The standard tool for the transmission of statistical data is the eDAMIS system. The system creates a secure environment for the transmission of data, it records all data submissions and acknowledges the data delivery. The eDAMIS system has been installed in the National Statistical Institutes.</t>
  </si>
  <si>
    <t xml:space="preserve">Please submit this questionnaire to Eurostat using the eDAMIS reporting system. Use the following details: </t>
  </si>
  <si>
    <t>Domain name:</t>
  </si>
  <si>
    <t>Dataset name:</t>
  </si>
  <si>
    <t xml:space="preserve">Should you have any questions regarding data transmission do not hesitate to contact your local eDAMIS coordinator or the Eurostat eDAMIS helpdesk at: </t>
  </si>
  <si>
    <t xml:space="preserve">   web page:</t>
  </si>
  <si>
    <t xml:space="preserve">   e-mail address:</t>
  </si>
  <si>
    <t>For methodological questions please contact:</t>
  </si>
  <si>
    <t>2.  Reporting conventions:</t>
  </si>
  <si>
    <t>Reporting of zeroes and not availble data must follow this convention:</t>
  </si>
  <si>
    <t xml:space="preserve"> (empty cell)</t>
  </si>
  <si>
    <t xml:space="preserve">Flags (footnote symbols) should be entered in the reporting tables in the footnote columns, next to the value cell. There are two types of footnotes: </t>
  </si>
  <si>
    <t>- Letters for standard footnotes (as defined by Eurostat) and…</t>
  </si>
  <si>
    <t>The guidelines to report on packaging and packaging waste are available on Eurostat website:</t>
  </si>
  <si>
    <t xml:space="preserve">The guidelines contain definitions, examples and recommendations to ensure data are compiled and maintained on consistent basis. They explain the scope and reasoning behind the terms of the tables, and provide extra information necessary to allow a consistent collection and interpretation of the data to be reported by countries. A great effort has been put into increasing coherence and providing guideline users with practical recommendations. Full implementation of these recommendations should help to ensure that data are compiled and maintained on a consistent basis. </t>
  </si>
  <si>
    <t>A summary methodology is presented in this questionnaire, in the sheet named 'Methodology'. It is essential to read this sheet before filling in the questionnaire as it contains, beside the summary methodology, important information on priorities for filling in the tables, data sources and hints for establishing a methodology at national level.</t>
  </si>
  <si>
    <t>WASTE_BATTDAT_A</t>
  </si>
  <si>
    <t>This questionnaire includes tables 1 to 2 according to Commission Regulation 493/2012 laying down, pursuant to Directive 2006/66/EC, detailed rules regarding the calculation of recycling efficiencies of the recycling processes of waste batteries and accumulators .</t>
  </si>
  <si>
    <t>You are asked to report data that follow as closely as possible batteries and accumulators and waste batteries and accumulators definitions and reporting rules. Please report problems with the coverage or data quality in the Quality Report document.</t>
  </si>
  <si>
    <t>Please do not report footnotes that elaborate on e.g. source data and compilation methods; these are to be described in the quality report document.</t>
  </si>
  <si>
    <t>3. Footnotes:</t>
  </si>
  <si>
    <t>3.1 Standard footnotes</t>
  </si>
  <si>
    <t>4. Methodology and questions:</t>
  </si>
  <si>
    <t>3. Footnotes</t>
  </si>
  <si>
    <t>4. Methodology and questions</t>
  </si>
  <si>
    <t>METHODOLOGY AND LEGAL ACTS</t>
  </si>
  <si>
    <t>The guidelines are available here:</t>
  </si>
  <si>
    <t>2.  Legal acts</t>
  </si>
  <si>
    <t>The legislation is available here:</t>
  </si>
  <si>
    <t>The reporting shall cover a full calendar year.</t>
  </si>
  <si>
    <t>The basic instructions sheet consists of some information necessary for filling in this questionnaire correctly, like country codes, reference years, unit of measure, allowed symbols, metadata, footnotes, and transmission to Eurostat.</t>
  </si>
  <si>
    <t>VALIDATION RULES</t>
  </si>
  <si>
    <r>
      <t>An automatic validation tool is provided along with this questionnaire. In order to launch the validation process, please use the button "</t>
    </r>
    <r>
      <rPr>
        <b/>
        <sz val="11"/>
        <rFont val="Arial"/>
        <family val="2"/>
      </rPr>
      <t>Validate Questionnaire</t>
    </r>
    <r>
      <rPr>
        <sz val="11"/>
        <rFont val="Arial"/>
        <family val="2"/>
      </rPr>
      <t>", placed on the top left corner of each reporting table.</t>
    </r>
  </si>
  <si>
    <t xml:space="preserve">The validation process evaluates a list of predefined logical and arithmetic statements, such as "a value exists in this cell" or "A = A01+A02+A03". These predefined logical and arithmetic statements are called "Validation rules". </t>
  </si>
  <si>
    <t>When the criteria defined in a validation rule is not met, the validation process will issue a "positive" result (This is same terminology used for medical tests). This "positive" result can be an "error" or a "warning", and will be recorded in the ErrorLog sheet.</t>
  </si>
  <si>
    <t>A "warning" is an issue that requires the attention of the desk officer at Eurostat. It will be further analysed and it might trigger further questions to the data provider.</t>
  </si>
  <si>
    <t>An "error" is an issue that will trigger further question from Eurostat to the data provider and will very likely end with the request from Eurostat for a new data submission.</t>
  </si>
  <si>
    <t>The countries are kindly requested to launch the validation tool before submitting the questionnaire, and correct the errors highlighted in the ErrorLog sheet.</t>
  </si>
  <si>
    <t>Important facts to notice:</t>
  </si>
  <si>
    <t>Empty cells are accounted as 0 in the formulas defining aggregation of data (totals)</t>
  </si>
  <si>
    <t>The following validation rules are implemented by the validation tool</t>
  </si>
  <si>
    <t>1. Mandatory data</t>
  </si>
  <si>
    <t>2. Arithmetic rules</t>
  </si>
  <si>
    <t>1. Mandatory Data:</t>
  </si>
  <si>
    <t>All the information requested in the sheet "GETTING STARTED" must be filled in.</t>
  </si>
  <si>
    <t xml:space="preserve">In case the mandatory data is not available please add an explanatory footnote providing a justification for failing to provide a mandatory figure. In this case, the automatic validation process will display a "warning" issue in the error log. This explanatory footnote is only meant for validation purposes and database storage. The official details on unreported data, whenever required, shall be reported in the quality report.  </t>
  </si>
  <si>
    <t xml:space="preserve">TABLE_1: </t>
  </si>
  <si>
    <t xml:space="preserve">TABLE_2: </t>
  </si>
  <si>
    <t>Change</t>
  </si>
  <si>
    <t>Version</t>
  </si>
  <si>
    <t>Date</t>
  </si>
  <si>
    <t>Summations: Accept LT and LE</t>
  </si>
  <si>
    <t>Standard macros</t>
  </si>
  <si>
    <r>
      <t xml:space="preserve">Valid flags </t>
    </r>
    <r>
      <rPr>
        <b/>
        <sz val="10"/>
        <color theme="0"/>
        <rFont val="Calibri"/>
        <family val="2"/>
        <scheme val="minor"/>
      </rPr>
      <t>(obs_conf)</t>
    </r>
  </si>
  <si>
    <r>
      <t xml:space="preserve">Valid flags </t>
    </r>
    <r>
      <rPr>
        <b/>
        <sz val="10"/>
        <color theme="0"/>
        <rFont val="Calibri"/>
        <family val="2"/>
        <scheme val="minor"/>
      </rPr>
      <t>(obs_status)</t>
    </r>
  </si>
  <si>
    <t>The European Parliament and the Council adopted Directive 2006/66/EC in order to:</t>
  </si>
  <si>
    <t xml:space="preserve">- prevent or reduce the placing on the market of batteries and accumulators containing hazardous substances, </t>
  </si>
  <si>
    <t>- provide specific rules for the collection, treatment, recycling and disposal of waste batteries and accumulators,</t>
  </si>
  <si>
    <t>- promote a high level of collection and recycling of waste batteries and accumulators.</t>
  </si>
  <si>
    <t>This reporting template allows Member States to report recycling efficiencies of the recycling processes of waste batteries and accumulators according to Commission Regulation 493/2012 laying down, pursuant to Directive 2006/66/EC of the European Parliament and of the Council, detailed rules regarding the calculation of recycling efficiencies of the recycling processes of waste batteries and accumulators.</t>
  </si>
  <si>
    <t>Directive 2006/66/EC of the European Parliament and of the Council of 6 September 2006 on batteries and accumulators and waste batteries and accumulators and repealing Directive 91/157/EEC, as last amended.</t>
  </si>
  <si>
    <t>Commission Regulation (EU) No 493/2012 of 11 June 2012 laying down, pursuant to Directive 2006/66/EC of the European Parliament and of the Council, detailed rules regarding the calculation of recycling efficiencies of the recycling processes of waste batteries and accumulators.</t>
  </si>
  <si>
    <t>This document assists Member States to report high quality, harmonised and efficient statistics recycling efficiencies of the recycling processes of waste batteries and accumulators according to Commission Regulation 493/2012. Detailed instructions can be found in the guidance document referred to above.</t>
  </si>
  <si>
    <t>All the mandatory cells in tables 1 and 2 must be filled-in. Otherwise the automatic vaiidation process will issue an "error" in the ErrorLog sheet.</t>
  </si>
  <si>
    <t xml:space="preserve">2)     When mandatory data is not reported, an explanatory footnote must be provided. If the explanation is extensively explained in the quality report, please add an explanatory footnote with the text "See Quality report, section xxxxx" or alike. This explanatory footnote is only meant for validation purposes and database storage. The official details on unreported data, whenever required, shall be reported in the quality report.  </t>
  </si>
  <si>
    <t>All reported values must be bigger than 0 (positive values)</t>
  </si>
  <si>
    <t>Zero values will trigger an "error" unless the justification is described by an explanatory footnote.</t>
  </si>
  <si>
    <t>3. Explanatory footnotes</t>
  </si>
  <si>
    <t>03m18</t>
  </si>
  <si>
    <t>Several pages</t>
  </si>
  <si>
    <t>Hyperlinks to the same sheet have been removed</t>
  </si>
  <si>
    <t>Change macro version v18</t>
  </si>
  <si>
    <t>Change password</t>
  </si>
  <si>
    <t>Input data tables</t>
  </si>
  <si>
    <t>Change default sheet protection in input tables: allow selection of locked cells.</t>
  </si>
  <si>
    <t>m17</t>
  </si>
  <si>
    <t>Changed by</t>
  </si>
  <si>
    <t>Non compliance Is Valid If Footnote Exists</t>
  </si>
  <si>
    <t>Summations</t>
  </si>
  <si>
    <t>Add columns for "Non compliance Is Valid If Footnote Exists" and "Footnote Shift From Value"</t>
  </si>
  <si>
    <t>REMARKS</t>
  </si>
  <si>
    <t>K:L</t>
  </si>
  <si>
    <t>CRE</t>
  </si>
  <si>
    <t>EXPLANATORY FOOTNOTES</t>
  </si>
  <si>
    <t>3.2 Explanatory footnotes</t>
  </si>
  <si>
    <t>The explanatory footnotes can be used for any meaning beyond the standard footnotes.</t>
  </si>
  <si>
    <t>To include an explanatory footnote, please first insert the text in the “Footnote list” sheet starting from number 1. Then in the data table please select the corresponding footnote reference number from the drop-down menu in the footnote column next to the value cell. The text you entered in the “Footnote list” sheet will then appear automatically next to the footnote reference number. The same explanatory footnote can be chosen for all the values for which the same explanation applies. If by mistake a number is chosen from the drop-down menu, it is sufficient to press the key delete to clean the cell.</t>
  </si>
  <si>
    <t>04m18</t>
  </si>
  <si>
    <t>Footnotes list, basic instructions</t>
  </si>
  <si>
    <t>I suppressed country specific in front of footnote, this comes from some mess last year</t>
  </si>
  <si>
    <t xml:space="preserve">Because: it leads confusion, in the data part there is written explanatory footnote,  last year it was there is written explanatory footnote in the questionnaire, the explantory footnote are meant to explain very specific issue related to the datum that can be general and not solely country related, while  country specifique notes are a document we prepare for explaining specific methodological explanation that has to go in the quality report and may differ from country to country. Here instead we have specific issues related to the inputed datum, that are usually not arising from methodological matters but by contingent situations; moreover "country specific" just creates confusion, as the country is already writen data of herself they will not report what is usually generic issues or depending from the year!!! It goes against also what we wrote in basic instructions: Please do not report footnotes that elaborate on e.g. source data and compilation methods; these are to be described in the quality report sheet. </t>
  </si>
  <si>
    <t>all tables</t>
  </si>
  <si>
    <t>deleted the standard footnotes hints, it must be only in basic instructions, moreover it was looking different</t>
  </si>
  <si>
    <t>T1 E 28  29 and 30, T2  E30 31 and 32</t>
  </si>
  <si>
    <t>All visible sheets</t>
  </si>
  <si>
    <t>Add page footer</t>
  </si>
  <si>
    <t>Eurostat logo</t>
  </si>
  <si>
    <t>Property "move but don't size with cells"</t>
  </si>
  <si>
    <t xml:space="preserve"> INDEX - STRUCTURE OF THE QUESTIONNAIRE</t>
  </si>
  <si>
    <t>I. Basic information</t>
  </si>
  <si>
    <t>TITLE</t>
  </si>
  <si>
    <t>TYPE</t>
  </si>
  <si>
    <t>Index</t>
  </si>
  <si>
    <t>Structure of the questionnaire</t>
  </si>
  <si>
    <t>for information</t>
  </si>
  <si>
    <t xml:space="preserve">Basic instructions </t>
  </si>
  <si>
    <t>Basic instructions</t>
  </si>
  <si>
    <t>for reading before filling in the questionnaire</t>
  </si>
  <si>
    <t>Methodology</t>
  </si>
  <si>
    <t>Explanatory notes and methodology</t>
  </si>
  <si>
    <t>Validation rules</t>
  </si>
  <si>
    <t>II. Reporting data (To be filled in by the country)</t>
  </si>
  <si>
    <t>GETTING STARTED</t>
  </si>
  <si>
    <t>Country and data collection definition. Administrative data.</t>
  </si>
  <si>
    <t>for filling in</t>
  </si>
  <si>
    <t>Footnotes list</t>
  </si>
  <si>
    <t>Table 1</t>
  </si>
  <si>
    <t xml:space="preserve">for filling in. </t>
  </si>
  <si>
    <t>Table 2</t>
  </si>
  <si>
    <t>ErrorLog</t>
  </si>
  <si>
    <t>Validation result. List of errors and warnings revealed by the validation process</t>
  </si>
  <si>
    <t>for checking accurately before submitting</t>
  </si>
  <si>
    <t>Monitoring Compliance for Directive 2006/66/EC on batteries and accumulators and waste batteries and accumulators</t>
  </si>
  <si>
    <t>INDEX</t>
  </si>
  <si>
    <t>Include page INDEX (It was missing)</t>
  </si>
  <si>
    <t>04m19</t>
  </si>
  <si>
    <t>04m20</t>
  </si>
  <si>
    <t>Light blue (cyan): Data provision is voluntary.</t>
  </si>
  <si>
    <t xml:space="preserve">Notes: </t>
  </si>
  <si>
    <t>(*) The Commission encourages countries to provide voluntary data on the disaggregated amounts of Sales, Collection and Collection Rates for Lead (W160601), Nickel-Cadmium (W160602) and other batteries and accumulators (W160605); Eurostat acknowledges that the quality of voluntary data is not as high as expected for mandatory data.</t>
  </si>
  <si>
    <t>Lead batteries
(W160601) (*)</t>
  </si>
  <si>
    <t>Ni-Cd Batteries
(W160602) (*)</t>
  </si>
  <si>
    <t>Other batteries and accumulators
(W160605) (*)</t>
  </si>
  <si>
    <r>
      <t xml:space="preserve">Dark grey: Pre-filled by Eurostat. Non-modifiable data. It appears only for information. </t>
    </r>
    <r>
      <rPr>
        <b/>
        <sz val="10"/>
        <color rgb="FF000000"/>
        <rFont val="Times New Roman"/>
        <family val="1"/>
      </rPr>
      <t>If you need to change the non-modifiable data please contact Eurostat.</t>
    </r>
  </si>
  <si>
    <t>T1</t>
  </si>
  <si>
    <t>from O10 to W19</t>
  </si>
  <si>
    <t>Mandatory</t>
  </si>
  <si>
    <t>from O11 to W19</t>
  </si>
  <si>
    <t>change of messages</t>
  </si>
  <si>
    <t>05m18</t>
  </si>
  <si>
    <t>all mandatory cut, as these are now voluntary</t>
  </si>
  <si>
    <t>column AAAB, AC, voluntary</t>
  </si>
  <si>
    <t>from O10 to W22</t>
  </si>
  <si>
    <t>insertion of all formulas, not meant for the lock unlock; voluntary data from O11 to W19, explanation note for voluntary data; redited the comments</t>
  </si>
  <si>
    <t>T2</t>
  </si>
  <si>
    <t>T1 and T2</t>
  </si>
  <si>
    <t>from 24E to G30</t>
  </si>
  <si>
    <t>change of cells, they were wrongly aligned, integration of text…</t>
  </si>
  <si>
    <r>
      <rPr>
        <b/>
        <sz val="11"/>
        <rFont val="Arial"/>
        <family val="2"/>
      </rPr>
      <t xml:space="preserve">When voluntary amounts are reported: </t>
    </r>
    <r>
      <rPr>
        <sz val="11"/>
        <rFont val="Arial"/>
        <family val="2"/>
      </rPr>
      <t>for each year, Sales (Tonnes) for Portable batteries and accumulators should be the sum of Lead batteries, Ni-Cd Batteries and Other batteries and accumulators (if the reported value does not correspond, please provide an explanation in the explanatory footnote and in the quality report); if at least two out of three disaggregated value are missing, Sales (Tonnes) for Portable batteries and accumulators can be higher than the sum (if the reported value does not correspond, please provide an explanation in the explanatory footnote and in the quality report).</t>
    </r>
  </si>
  <si>
    <r>
      <rPr>
        <b/>
        <sz val="11"/>
        <rFont val="Arial"/>
        <family val="2"/>
      </rPr>
      <t>When voluntary amounts are reported:</t>
    </r>
    <r>
      <rPr>
        <sz val="11"/>
        <rFont val="Arial"/>
        <family val="2"/>
      </rPr>
      <t xml:space="preserve"> for each year, Collection (Tonnes) for Portable batteries and accumulators should be the sum of  Lead batteries, Ni-Cd Batteries and Other batteries and accumulators (if the reported value does not correspond, please provide an explanation in the explanatory footnote and in the quality report); if at least two out of three disaggregated value are missing,  Collection (Tonnes) for Portable batteries and accumulators can be higher than the sum (if the reported value does not correspond, please provide an explanation in the explanatory footnote and in the quality report).</t>
    </r>
  </si>
  <si>
    <r>
      <t xml:space="preserve">   Input mass (</t>
    </r>
    <r>
      <rPr>
        <b/>
        <sz val="11"/>
        <rFont val="Arial"/>
        <family val="2"/>
      </rPr>
      <t>M</t>
    </r>
    <r>
      <rPr>
        <b/>
        <vertAlign val="subscript"/>
        <sz val="11"/>
        <rFont val="Arial"/>
        <family val="2"/>
      </rPr>
      <t>input</t>
    </r>
    <r>
      <rPr>
        <b/>
        <sz val="11"/>
        <rFont val="Arial"/>
        <family val="2"/>
      </rPr>
      <t>, total</t>
    </r>
    <r>
      <rPr>
        <sz val="11"/>
        <rFont val="Arial"/>
        <family val="2"/>
      </rPr>
      <t>) for lead batteries must be higher than input mass for lead content of lead batteries (</t>
    </r>
    <r>
      <rPr>
        <b/>
        <sz val="11"/>
        <rFont val="Arial"/>
        <family val="2"/>
      </rPr>
      <t>M</t>
    </r>
    <r>
      <rPr>
        <b/>
        <vertAlign val="subscript"/>
        <sz val="11"/>
        <rFont val="Arial"/>
        <family val="2"/>
      </rPr>
      <t>input</t>
    </r>
    <r>
      <rPr>
        <b/>
        <sz val="11"/>
        <rFont val="Arial"/>
        <family val="2"/>
      </rPr>
      <t>, Pb</t>
    </r>
    <r>
      <rPr>
        <sz val="11"/>
        <rFont val="Arial"/>
        <family val="2"/>
      </rPr>
      <t>).</t>
    </r>
  </si>
  <si>
    <r>
      <t xml:space="preserve">   Output mass (</t>
    </r>
    <r>
      <rPr>
        <b/>
        <sz val="11"/>
        <rFont val="Arial"/>
        <family val="2"/>
      </rPr>
      <t>M</t>
    </r>
    <r>
      <rPr>
        <b/>
        <vertAlign val="subscript"/>
        <sz val="11"/>
        <rFont val="Arial"/>
        <family val="2"/>
      </rPr>
      <t>output</t>
    </r>
    <r>
      <rPr>
        <b/>
        <sz val="11"/>
        <rFont val="Arial"/>
        <family val="2"/>
      </rPr>
      <t>, total</t>
    </r>
    <r>
      <rPr>
        <sz val="11"/>
        <rFont val="Arial"/>
        <family val="2"/>
      </rPr>
      <t>) for lead batteries must be higher than output mass for lead content of lead batteries (</t>
    </r>
    <r>
      <rPr>
        <b/>
        <sz val="11"/>
        <rFont val="Arial"/>
        <family val="2"/>
      </rPr>
      <t>M</t>
    </r>
    <r>
      <rPr>
        <b/>
        <vertAlign val="subscript"/>
        <sz val="11"/>
        <rFont val="Arial"/>
        <family val="2"/>
      </rPr>
      <t>output</t>
    </r>
    <r>
      <rPr>
        <b/>
        <sz val="11"/>
        <rFont val="Arial"/>
        <family val="2"/>
      </rPr>
      <t>, Pb</t>
    </r>
    <r>
      <rPr>
        <sz val="11"/>
        <rFont val="Arial"/>
        <family val="2"/>
      </rPr>
      <t>).</t>
    </r>
  </si>
  <si>
    <r>
      <t xml:space="preserve">   Input mass (</t>
    </r>
    <r>
      <rPr>
        <b/>
        <sz val="11"/>
        <rFont val="Arial"/>
        <family val="2"/>
      </rPr>
      <t>M</t>
    </r>
    <r>
      <rPr>
        <b/>
        <vertAlign val="subscript"/>
        <sz val="11"/>
        <rFont val="Arial"/>
        <family val="2"/>
      </rPr>
      <t>input</t>
    </r>
    <r>
      <rPr>
        <b/>
        <sz val="11"/>
        <rFont val="Arial"/>
        <family val="2"/>
      </rPr>
      <t>, total</t>
    </r>
    <r>
      <rPr>
        <sz val="11"/>
        <rFont val="Arial"/>
        <family val="2"/>
      </rPr>
      <t>) for Ni-Cd batteries must be higher than input mass (</t>
    </r>
    <r>
      <rPr>
        <b/>
        <sz val="11"/>
        <rFont val="Arial"/>
        <family val="2"/>
      </rPr>
      <t>M</t>
    </r>
    <r>
      <rPr>
        <b/>
        <vertAlign val="subscript"/>
        <sz val="11"/>
        <rFont val="Arial"/>
        <family val="2"/>
      </rPr>
      <t>input</t>
    </r>
    <r>
      <rPr>
        <b/>
        <sz val="11"/>
        <rFont val="Arial"/>
        <family val="2"/>
      </rPr>
      <t>, Cd</t>
    </r>
    <r>
      <rPr>
        <sz val="11"/>
        <rFont val="Arial"/>
        <family val="2"/>
      </rPr>
      <t>) for cadmium content of cadmium batteries.</t>
    </r>
  </si>
  <si>
    <r>
      <t xml:space="preserve">   Output mass (</t>
    </r>
    <r>
      <rPr>
        <b/>
        <sz val="11"/>
        <rFont val="Arial"/>
        <family val="2"/>
      </rPr>
      <t>M</t>
    </r>
    <r>
      <rPr>
        <b/>
        <vertAlign val="subscript"/>
        <sz val="11"/>
        <rFont val="Arial"/>
        <family val="2"/>
      </rPr>
      <t>output</t>
    </r>
    <r>
      <rPr>
        <b/>
        <sz val="11"/>
        <rFont val="Arial"/>
        <family val="2"/>
      </rPr>
      <t>, total</t>
    </r>
    <r>
      <rPr>
        <sz val="11"/>
        <rFont val="Arial"/>
        <family val="2"/>
      </rPr>
      <t>) for Ni-Cd batteries must be higher than output mass (</t>
    </r>
    <r>
      <rPr>
        <b/>
        <sz val="11"/>
        <rFont val="Arial"/>
        <family val="2"/>
      </rPr>
      <t>M</t>
    </r>
    <r>
      <rPr>
        <b/>
        <vertAlign val="subscript"/>
        <sz val="11"/>
        <rFont val="Arial"/>
        <family val="2"/>
      </rPr>
      <t>output</t>
    </r>
    <r>
      <rPr>
        <b/>
        <sz val="11"/>
        <rFont val="Arial"/>
        <family val="2"/>
      </rPr>
      <t>, Cd</t>
    </r>
    <r>
      <rPr>
        <sz val="11"/>
        <rFont val="Arial"/>
        <family val="2"/>
      </rPr>
      <t>) for cadmium content of cadmium batteries.</t>
    </r>
  </si>
  <si>
    <t xml:space="preserve">- Numbers for explanatory footnotes (to be defined by the data compilers). </t>
  </si>
  <si>
    <t>3)     It is possible to insert decimal numbers. The display of decimal positions is limited to 3 decimal places. It is recommended to use all the decimal places when this information is available.</t>
  </si>
  <si>
    <t>4)     Zero values in this data collection are rare events. It is possible to report zeroes, but it is necessary to insert an explanatory footnote.</t>
  </si>
  <si>
    <t>5)     To include standard footnotes use the drop-down menu.</t>
  </si>
  <si>
    <t>6)     The text of explanatory footnotes can be entered in the worksheet 'Footnotes list'.</t>
  </si>
  <si>
    <r>
      <t xml:space="preserve">7)     Provide the quality report, providing all mandatory explanations and any additional or available information related to the data collection. </t>
    </r>
    <r>
      <rPr>
        <b/>
        <sz val="11"/>
        <rFont val="Arial"/>
        <family val="2"/>
      </rPr>
      <t>Please remember that the Quality Report has to be transmitted as a separate file, via dataset name  WASTE_BATTMTH_A</t>
    </r>
  </si>
  <si>
    <r>
      <t xml:space="preserve">2. Dark grey shaded boxes: prefilled data coming from previous year, to facilitate prevalidation; these data cannot be changed and inserted; </t>
    </r>
    <r>
      <rPr>
        <b/>
        <sz val="11"/>
        <rFont val="Arial"/>
        <family val="2"/>
      </rPr>
      <t>in the case modifications are needed, please contact Eurostat</t>
    </r>
  </si>
  <si>
    <t>3. Light blue shaded boxes: provision of data is voluntary</t>
  </si>
  <si>
    <r>
      <t>4. Light grey shaded boxes: usually these cells contain a formula and the calculation is automatic;</t>
    </r>
    <r>
      <rPr>
        <b/>
        <sz val="11"/>
        <rFont val="Arial"/>
        <family val="2"/>
      </rPr>
      <t xml:space="preserve"> in this questionnaire these cells are never locked to permit the prefilling of the questionnaire. Therefore, please do not input any data into these cells if you prefer to have the automatic calculation. In any case, the validation process is highlighting errors and is warning about any inserted value differing from the expected formulas. Finally, inserting manually a formula that differs from the original one is forbidden.</t>
    </r>
  </si>
  <si>
    <t>1. White shaded (uncoloured) boxes: provision of data is mandatory</t>
  </si>
  <si>
    <t>Light grey: these cells usually contain formulas, but can be overwritten by the users as they are not locked; in case of prefilling, the formulas are substituted with the reported value.</t>
  </si>
  <si>
    <t xml:space="preserve">Light grey: these cells usually contain formulas, but can be overwritten by the users as they are not locked; in case of prefilling, the formulas are substituted with the reported value. </t>
  </si>
  <si>
    <t xml:space="preserve">It is possible to supersede the automatic calculation of formulas. In this questionnaire, all the cells are unlocked. In case of prefilling of previous years, the formulas are substituted with the reported value. Please have a look at sheet "Basic instructions" and at the comments in the tables to see the source of the formula arising from the legislation. </t>
  </si>
  <si>
    <r>
      <rPr>
        <sz val="11"/>
        <rFont val="Arial"/>
        <family val="2"/>
      </rPr>
      <t>These formulas are applied in the validation process when calculating the recycling efficiencies and the rates of recycled metals:</t>
    </r>
    <r>
      <rPr>
        <b/>
        <sz val="11"/>
        <rFont val="Arial"/>
        <family val="2"/>
      </rPr>
      <t xml:space="preserve">
</t>
    </r>
  </si>
  <si>
    <r>
      <t xml:space="preserve">The following two rules applies to </t>
    </r>
    <r>
      <rPr>
        <b/>
        <sz val="11"/>
        <rFont val="Arial"/>
        <family val="2"/>
      </rPr>
      <t>lead batteries and accumulators</t>
    </r>
    <r>
      <rPr>
        <sz val="11"/>
        <rFont val="Arial"/>
        <family val="2"/>
      </rPr>
      <t>: the lead content of lead batteries is arising from the sole fraction of treated material that is containing lead, once the rest of parts and materials (for instance the battery's chassis) have been separated from the fraction containing lead; if the reported values do not respect this rule, please provide an  explanation in the explanatory footnote and in the quality report:</t>
    </r>
  </si>
  <si>
    <r>
      <t xml:space="preserve">The following two rules applies to </t>
    </r>
    <r>
      <rPr>
        <b/>
        <sz val="11"/>
        <rFont val="Arial"/>
        <family val="2"/>
      </rPr>
      <t>nickel cadmium batteries and accumulators</t>
    </r>
    <r>
      <rPr>
        <sz val="11"/>
        <rFont val="Arial"/>
        <family val="2"/>
      </rPr>
      <t>: the cadmium content of Ni-Cd batteries is arising from the sole fraction of treated material that is containing cadmium, once the rest of parts and materials (for instance the battery's chassis) have been separated from the fraction containing cadmium; if the reported values do not respect this rule, please provide an  explanation in the explanatory footnote and in the quality report:</t>
    </r>
  </si>
  <si>
    <t>Basic Instructions:</t>
  </si>
  <si>
    <t>06m18</t>
  </si>
  <si>
    <t>change of text here and there and added more info on legislation and formula</t>
  </si>
  <si>
    <t>several, already started in version 05m18</t>
  </si>
  <si>
    <t>insertion of all formulas, not meant for the lock unlock; re-edited the comments</t>
  </si>
  <si>
    <t>8)     Moreover, please pay attention to the following legislation, applied to specific indicators reported in the data tables, that will arise the constraints described in the validation rules</t>
  </si>
  <si>
    <r>
      <rPr>
        <b/>
        <sz val="11"/>
        <rFont val="Arial"/>
        <family val="2"/>
      </rPr>
      <t>TABLE 1: collection rate</t>
    </r>
    <r>
      <rPr>
        <sz val="11"/>
        <rFont val="Arial"/>
        <family val="2"/>
      </rPr>
      <t xml:space="preserve">
Calculation of the collection rate should be made according to Annex I of Directive 2006/66/EC by the formula (to be provided in percentage)
     </t>
    </r>
    <r>
      <rPr>
        <b/>
        <sz val="11"/>
        <rFont val="Arial"/>
        <family val="2"/>
      </rPr>
      <t>CR(Y)=3*C(Y)/(S(Y-2)+S(Y-1)+S(Y))</t>
    </r>
    <r>
      <rPr>
        <sz val="11"/>
        <rFont val="Arial"/>
        <family val="2"/>
      </rPr>
      <t xml:space="preserve">
where: CR(Y) is the collection rate calculated for year Y, C(Y) is the collected total battery waste in year Y, S(Y) is the total of battery sales occurred in year Y, S(Y-1) is the total of battery sales occurred in the year Y-1 (the year before year Y), S(Y-2) is the total of battery sales occurred in the year Y-2 (two years before year Y);
in this excel questionnaire it is implemented as
     </t>
    </r>
    <r>
      <rPr>
        <b/>
        <sz val="11"/>
        <rFont val="Arial"/>
        <family val="2"/>
      </rPr>
      <t>[Collection rate(%) in year T] = [Collection (Tonnes) in year T] * 100 / Average [Sales (Tonnes) in years T, T-1, T-2]</t>
    </r>
  </si>
  <si>
    <r>
      <t>Recycling efficiency (%) = M</t>
    </r>
    <r>
      <rPr>
        <b/>
        <vertAlign val="subscript"/>
        <sz val="11"/>
        <rFont val="Arial"/>
        <family val="2"/>
      </rPr>
      <t>output</t>
    </r>
    <r>
      <rPr>
        <b/>
        <sz val="11"/>
        <rFont val="Arial"/>
        <family val="2"/>
      </rPr>
      <t>, total (Tonnes) * 100 / M</t>
    </r>
    <r>
      <rPr>
        <b/>
        <vertAlign val="subscript"/>
        <sz val="11"/>
        <rFont val="Arial"/>
        <family val="2"/>
      </rPr>
      <t>input</t>
    </r>
    <r>
      <rPr>
        <b/>
        <sz val="11"/>
        <rFont val="Arial"/>
        <family val="2"/>
      </rPr>
      <t>, total (Tonnes).</t>
    </r>
  </si>
  <si>
    <r>
      <rPr>
        <b/>
        <sz val="11"/>
        <rFont val="Arial"/>
        <family val="2"/>
      </rPr>
      <t>TABLE 2: recycling efficiency</t>
    </r>
    <r>
      <rPr>
        <sz val="11"/>
        <rFont val="Arial"/>
        <family val="2"/>
      </rPr>
      <t xml:space="preserve">
Calculation of the recycling efficiency should be made according to Annex I of Commission Regulation 493/2012 by the formula (to be provided in percentage)
     </t>
    </r>
    <r>
      <rPr>
        <b/>
        <sz val="11"/>
        <rFont val="Arial"/>
        <family val="2"/>
      </rPr>
      <t>Re=Moutput/Minput</t>
    </r>
    <r>
      <rPr>
        <sz val="11"/>
        <rFont val="Arial"/>
        <family val="2"/>
      </rPr>
      <t xml:space="preserve">
where, for each waste battery type: Re is the recycling efficiency calculated for year Y, as the ratio of the total Moutput (total mass per type of waste battery accounting for recycling in year Y) divided by the Minput (total mass per type of waste battery entering the recycling facilities in year Y), where the mass is provided in tonnes; 
the recycling efficiencies has to be calculated separately for the current waste battery types: lead, nickel-cadmium and other batteries; 
in this excel questionnaire it is implemented as</t>
    </r>
  </si>
  <si>
    <r>
      <t xml:space="preserve">    Rate of recycled lead content (degree of recycled Pb) (%) = M</t>
    </r>
    <r>
      <rPr>
        <b/>
        <vertAlign val="subscript"/>
        <sz val="11"/>
        <rFont val="Arial"/>
        <family val="2"/>
      </rPr>
      <t>output</t>
    </r>
    <r>
      <rPr>
        <b/>
        <sz val="11"/>
        <rFont val="Arial"/>
        <family val="2"/>
      </rPr>
      <t>, Pb (Tonnes) * 100 / M</t>
    </r>
    <r>
      <rPr>
        <b/>
        <vertAlign val="subscript"/>
        <sz val="11"/>
        <rFont val="Arial"/>
        <family val="2"/>
      </rPr>
      <t>input</t>
    </r>
    <r>
      <rPr>
        <b/>
        <sz val="11"/>
        <rFont val="Arial"/>
        <family val="2"/>
      </rPr>
      <t>, Pb (Tonnes).</t>
    </r>
  </si>
  <si>
    <r>
      <rPr>
        <b/>
        <sz val="11"/>
        <rFont val="Arial"/>
        <family val="2"/>
      </rPr>
      <t>TABLE 2: rate of recycled lead content</t>
    </r>
    <r>
      <rPr>
        <sz val="11"/>
        <rFont val="Arial"/>
        <family val="2"/>
      </rPr>
      <t xml:space="preserve">
Calculation of the recycled lead content should be made according to Annex II of Commission Regulation 493/2012 by the formula (to be provided in percentage)
     </t>
    </r>
    <r>
      <rPr>
        <b/>
        <sz val="11"/>
        <rFont val="Arial"/>
        <family val="2"/>
      </rPr>
      <t>RPb=MoutputPb/MinputPb</t>
    </r>
    <r>
      <rPr>
        <sz val="11"/>
        <rFont val="Arial"/>
        <family val="2"/>
      </rPr>
      <t xml:space="preserve">
where, for each waste battery type: RPb is the rate of recycled lead calculated for year Y, as the ratio of the total MoutputPb (the mass of Pb in output fractions accounting for recycling that is the share of Pb contained in these fractions which results from the recycling of lead-acid batteries and accumulators in year Y) divided by the MinputPb (the mass of Pb in the input fraction entering the battery recycling process that is defined as the yearly average Pb content of waste lead-acid batteries and accumulators multiplied by the input mass of lead-acid batteries and accumulators in year Y),  where the mass is provided in tonnes; 
the rate of recycled lead content has to be calculated on the waste lead-acid battery type; 
in this excel questionnaire it is implemented as</t>
    </r>
  </si>
  <si>
    <r>
      <rPr>
        <b/>
        <sz val="11"/>
        <rFont val="Arial"/>
        <family val="2"/>
      </rPr>
      <t>TABLE 2: rate of recycled cadmium content</t>
    </r>
    <r>
      <rPr>
        <sz val="11"/>
        <rFont val="Arial"/>
        <family val="2"/>
      </rPr>
      <t xml:space="preserve">
Calculation of the recycled lead content should be made according to Annex II of Commission Regulation 493/2012 by the formula (to be provided in percentage)
     </t>
    </r>
    <r>
      <rPr>
        <b/>
        <sz val="11"/>
        <rFont val="Arial"/>
        <family val="2"/>
      </rPr>
      <t>RCd=MoutputCd/MinputCd</t>
    </r>
    <r>
      <rPr>
        <sz val="11"/>
        <rFont val="Arial"/>
        <family val="2"/>
      </rPr>
      <t xml:space="preserve">
where, for each waste battery type: RCd is the rate of recycled cadmium calculated for year Y, as the ratio of the total MoutputCd (the mass of Cd in output fractions accounting for recycling that is the share of Cd contained in these fractions which results from the recycling of nickel-cadmium batteries and accumulators in year Y) divided by the MinputCd (the mass of Cd in the input fraction entering the battery recycling process that is defined as the yearly average Cd content of waste nickel-cadmium batteries and accumulators multiplied by the input mass of  nickel-cadmium batteries and accumulators in year Y),  where the mass is provided in tonnes; 
the rate of recycled cadmium content has to be calculated on the waste nickel-cadmium battery type; 
in this excel questionnaire it is implemented as</t>
    </r>
  </si>
  <si>
    <r>
      <t xml:space="preserve">    Rate of recycled cadmium content (degree of recycled Cd) (%) = M</t>
    </r>
    <r>
      <rPr>
        <b/>
        <vertAlign val="subscript"/>
        <sz val="11"/>
        <rFont val="Arial"/>
        <family val="2"/>
      </rPr>
      <t>output</t>
    </r>
    <r>
      <rPr>
        <b/>
        <sz val="11"/>
        <rFont val="Arial"/>
        <family val="2"/>
      </rPr>
      <t>, Cd (Tonnes) * 100 / M</t>
    </r>
    <r>
      <rPr>
        <b/>
        <vertAlign val="subscript"/>
        <sz val="11"/>
        <rFont val="Arial"/>
        <family val="2"/>
      </rPr>
      <t>input</t>
    </r>
    <r>
      <rPr>
        <b/>
        <sz val="11"/>
        <rFont val="Arial"/>
        <family val="2"/>
      </rPr>
      <t>, Cd (Tonnes).</t>
    </r>
  </si>
  <si>
    <t>Monitoring Compliance for Directive 2006/66/EC on batteries and accumulators and waste batteries and accumulators Recyling Efficiencies of the recycling processes on waste batteries and accumulators according to REG 493/2012</t>
  </si>
  <si>
    <t>title table 2</t>
  </si>
  <si>
    <t>correction of title table 2: the title was not having the second line, I had to merge it in notepad to be able to have it correctly displayed; no link was modified</t>
  </si>
  <si>
    <r>
      <t xml:space="preserve">The </t>
    </r>
    <r>
      <rPr>
        <b/>
        <sz val="11"/>
        <rFont val="Arial"/>
        <family val="2"/>
      </rPr>
      <t>quality report</t>
    </r>
    <r>
      <rPr>
        <sz val="11"/>
        <rFont val="Arial"/>
        <family val="2"/>
      </rPr>
      <t xml:space="preserve"> has to be transmitted as a separate file, via eDAMIS under dataset name WASTE_BATTMTH_A, it should contain methodology and coverage of the data collection, according to the guidance document referred to above. </t>
    </r>
  </si>
  <si>
    <t>07m18</t>
  </si>
  <si>
    <t>comments in blu cells</t>
  </si>
  <si>
    <t>comments in the voluntary cells have been deleted: not anymore valida as there was not anymore the conditional formatting</t>
  </si>
  <si>
    <t>Total mass input must be higher than the specific metal content mass input</t>
  </si>
  <si>
    <t>Total mass output must be higher than the specific metal content mass output</t>
  </si>
  <si>
    <t>Mass input must be higher than mass output</t>
  </si>
  <si>
    <t>text changed from
 Output cannot be higher than input
 Total input must be higher than the specific metal input
 Total output must be higher than the specific metal output
to
 Mass input must be higher than mass output
 Total mass input must be higher than the specific metal content mass input
 Total mass output must be higher than the specific metal content mass output</t>
  </si>
  <si>
    <t>M6 to M8</t>
  </si>
  <si>
    <t>colour changed for formulas, probably lost due to the failure of a save file operation!</t>
  </si>
  <si>
    <t>change of column width</t>
  </si>
  <si>
    <t>column width changed to minimize emplty blank for short text columns and to permit to have the full line of alert visiblecolour changed for formulas, probably lost due to the failure of a save file operation!</t>
  </si>
  <si>
    <t>first two lines for getting started were missing, I added them</t>
  </si>
  <si>
    <t>row 2 and row3</t>
  </si>
  <si>
    <t>E9</t>
  </si>
  <si>
    <t>E10</t>
  </si>
  <si>
    <t>STANDARD FOR ALL QUESTIONNAIRES</t>
  </si>
  <si>
    <t>D14</t>
  </si>
  <si>
    <t>D22</t>
  </si>
  <si>
    <t>comments mandatory cells(white)</t>
  </si>
  <si>
    <t>for approval Cesar</t>
  </si>
  <si>
    <t>for check of Cesar (I copied from ELV)</t>
  </si>
  <si>
    <t>formulas explanatory text dark grey cells: copied VLOOKUP formulas of the Explanatory text</t>
  </si>
  <si>
    <t>col G and col K</t>
  </si>
  <si>
    <t>for check of Cesar (I copied from the other column)</t>
  </si>
  <si>
    <t>changed "red" to "light red"</t>
  </si>
  <si>
    <t>08m18</t>
  </si>
  <si>
    <t xml:space="preserve">I deleted again, I remembered that it is not necessary (for check of Cesar) </t>
  </si>
  <si>
    <t>deleted formulas explanatory text dark grey cells: copied VLOOKUP formulas of the Explanatory text: I rememberd that the numbered footnote is not available (I saw it was added this year to keep columns letter names standard)</t>
  </si>
  <si>
    <t>correction of this text: "Warning: the target must be below 100, explanatory footnote required" into this "Warning: the rate must be below 100, explanatory footnote required"</t>
  </si>
  <si>
    <r>
      <t xml:space="preserve">    Recycling efficiency (%) = M</t>
    </r>
    <r>
      <rPr>
        <b/>
        <vertAlign val="subscript"/>
        <sz val="11"/>
        <rFont val="Arial"/>
        <family val="2"/>
      </rPr>
      <t>output</t>
    </r>
    <r>
      <rPr>
        <b/>
        <sz val="11"/>
        <rFont val="Arial"/>
        <family val="2"/>
      </rPr>
      <t>, total (Tonnes) * 100 / M</t>
    </r>
    <r>
      <rPr>
        <b/>
        <vertAlign val="subscript"/>
        <sz val="11"/>
        <rFont val="Arial"/>
        <family val="2"/>
      </rPr>
      <t>input</t>
    </r>
    <r>
      <rPr>
        <b/>
        <sz val="11"/>
        <rFont val="Arial"/>
        <family val="2"/>
      </rPr>
      <t>, total (Tonnes).</t>
    </r>
  </si>
  <si>
    <t>T1, T2</t>
  </si>
  <si>
    <t>column warning AB (t1) and T (T2)</t>
  </si>
  <si>
    <t>Threshold</t>
  </si>
  <si>
    <t>row 3</t>
  </si>
  <si>
    <t>added warning on collection rate higher than 100%</t>
  </si>
  <si>
    <r>
      <t xml:space="preserve">Collection rate(%) in a year T must be equal to the waste collected in tonnes in year T, multiplied by 100 and then divided by the average of the sales made in the years T, T-1, T-2, as in this formula:
</t>
    </r>
    <r>
      <rPr>
        <b/>
        <sz val="11"/>
        <rFont val="Arial"/>
        <family val="2"/>
      </rPr>
      <t xml:space="preserve">[Collection rate(%) in year T] = [Collection (Tonnes) in year T] * 100 / Average [Sales (Tonnes) in years T, T-1, T-2]   </t>
    </r>
    <r>
      <rPr>
        <sz val="11"/>
        <rFont val="Arial"/>
        <family val="2"/>
      </rPr>
      <t xml:space="preserve">
If the reported value does not correspond or if the value is higher than 100: please provide an explanation in the explanatory footnote and in the quality report</t>
    </r>
  </si>
  <si>
    <t>Any deviation from those values will issue an error message highlighted in the sheet "ErrorLog", that you must justify in the explanatory footnote and in the quality report document. When the justification in the footnote is provided, a warning may still appear.
Finally, the rates are higher than 100%, an error message will appear: please correct the values, as the Minputs must be higher than the Moutputs.</t>
  </si>
  <si>
    <r>
      <t>added :
row 35 If the reported value does not correspond</t>
    </r>
    <r>
      <rPr>
        <b/>
        <sz val="10"/>
        <rFont val="Arial"/>
        <family val="2"/>
      </rPr>
      <t xml:space="preserve"> or if the value is higher than 100:</t>
    </r>
    <r>
      <rPr>
        <sz val="10"/>
        <rFont val="Arial"/>
        <family val="2"/>
      </rPr>
      <t xml:space="preserve">
row 43 </t>
    </r>
    <r>
      <rPr>
        <b/>
        <sz val="10"/>
        <rFont val="Arial"/>
        <family val="2"/>
      </rPr>
      <t xml:space="preserve">Finally, the rates are higher than 100%, an error message will appear: please correct the values, as the Minputs must be higher than the Moutputs. </t>
    </r>
  </si>
  <si>
    <t>TABLE 1: PREFILLING</t>
  </si>
  <si>
    <t>TABLE 2: PRE-FILLING</t>
  </si>
  <si>
    <t>Sheet From</t>
  </si>
  <si>
    <t>Sheet To</t>
  </si>
  <si>
    <t>Table_1 (Prefilling)</t>
  </si>
  <si>
    <t>Table_2 (Prefilling)</t>
  </si>
  <si>
    <t>Macros</t>
  </si>
  <si>
    <t>Macros version 19</t>
  </si>
  <si>
    <t>Macros and sheets for pre-filling</t>
  </si>
  <si>
    <t>10m19</t>
  </si>
  <si>
    <t>clean ups of comment</t>
  </si>
  <si>
    <t>cleaning of text after the checks with Oscar</t>
  </si>
  <si>
    <r>
      <t xml:space="preserve">Mass outputs </t>
    </r>
    <r>
      <rPr>
        <sz val="11"/>
        <rFont val="Arial"/>
        <family val="2"/>
      </rPr>
      <t xml:space="preserve">cannot be higher than </t>
    </r>
    <r>
      <rPr>
        <b/>
        <sz val="11"/>
        <rFont val="Arial"/>
        <family val="2"/>
      </rPr>
      <t>mass inputs</t>
    </r>
    <r>
      <rPr>
        <sz val="11"/>
        <rFont val="Arial"/>
        <family val="2"/>
      </rPr>
      <t>; in the case of the cadmium content recycling, the mass</t>
    </r>
    <r>
      <rPr>
        <b/>
        <sz val="11"/>
        <rFont val="Arial"/>
        <family val="2"/>
      </rPr>
      <t xml:space="preserve"> M</t>
    </r>
    <r>
      <rPr>
        <b/>
        <vertAlign val="subscript"/>
        <sz val="11"/>
        <rFont val="Arial"/>
        <family val="2"/>
      </rPr>
      <t>output</t>
    </r>
    <r>
      <rPr>
        <b/>
        <sz val="11"/>
        <rFont val="Arial"/>
        <family val="2"/>
      </rPr>
      <t xml:space="preserve">, Cd </t>
    </r>
    <r>
      <rPr>
        <sz val="11"/>
        <rFont val="Arial"/>
        <family val="2"/>
      </rPr>
      <t xml:space="preserve">may be equal to the </t>
    </r>
    <r>
      <rPr>
        <b/>
        <sz val="11"/>
        <rFont val="Arial"/>
        <family val="2"/>
      </rPr>
      <t>M</t>
    </r>
    <r>
      <rPr>
        <b/>
        <vertAlign val="subscript"/>
        <sz val="11"/>
        <rFont val="Arial"/>
        <family val="2"/>
      </rPr>
      <t>input</t>
    </r>
    <r>
      <rPr>
        <b/>
        <sz val="11"/>
        <rFont val="Arial"/>
        <family val="2"/>
      </rPr>
      <t xml:space="preserve"> </t>
    </r>
    <r>
      <rPr>
        <sz val="11"/>
        <rFont val="Arial"/>
        <family val="2"/>
      </rPr>
      <t>(as of the current state of the art, the recycling technology in cadmium content permits the full recycling of the cadmium fraction)</t>
    </r>
    <r>
      <rPr>
        <b/>
        <sz val="11"/>
        <rFont val="Arial"/>
        <family val="2"/>
      </rPr>
      <t>.</t>
    </r>
  </si>
  <si>
    <t>List of explanatory footnotes</t>
  </si>
  <si>
    <t>cut of country specific in front of explanatory footnote</t>
  </si>
  <si>
    <t>correction</t>
  </si>
  <si>
    <t xml:space="preserve">Macros version 19 reupload: Cesar fixed error in SimpleRatio </t>
  </si>
  <si>
    <t>11m19</t>
  </si>
  <si>
    <t>row 19</t>
  </si>
  <si>
    <t>Message on Validation rules before transmission</t>
  </si>
  <si>
    <r>
      <t>Before transmitting the data, it is mandatory to proceed with the validation</t>
    </r>
    <r>
      <rPr>
        <sz val="11"/>
        <rFont val="Arial"/>
        <family val="2"/>
      </rPr>
      <t xml:space="preserve"> by pressing the button </t>
    </r>
    <r>
      <rPr>
        <b/>
        <sz val="11"/>
        <rFont val="Arial"/>
        <family val="2"/>
      </rPr>
      <t xml:space="preserve">Validate questionnaire </t>
    </r>
    <r>
      <rPr>
        <sz val="11"/>
        <rFont val="Arial"/>
        <family val="2"/>
      </rPr>
      <t xml:space="preserve">on the top left corner of each table. It is mandatory to verify the </t>
    </r>
    <r>
      <rPr>
        <b/>
        <sz val="11"/>
        <rFont val="Arial"/>
        <family val="2"/>
      </rPr>
      <t>ErrorLog</t>
    </r>
    <r>
      <rPr>
        <sz val="11"/>
        <rFont val="Arial"/>
        <family val="2"/>
      </rPr>
      <t xml:space="preserve"> sheet and provide explanatory footnotes or corrections for all the errors. The validation rules are explained in detail in sheet </t>
    </r>
    <r>
      <rPr>
        <b/>
        <sz val="11"/>
        <rFont val="Arial"/>
        <family val="2"/>
      </rPr>
      <t>Validation Rules</t>
    </r>
    <r>
      <rPr>
        <sz val="11"/>
        <rFont val="Arial"/>
        <family val="2"/>
      </rPr>
      <t>.</t>
    </r>
  </si>
  <si>
    <t>Please select your country (click on the white cell):</t>
  </si>
  <si>
    <t>Confidentiality flag
(YES/NO)</t>
  </si>
  <si>
    <t>Replace locked cells
(YES/NO)</t>
  </si>
  <si>
    <t>Hide sheet after pasting
(YES/NO)</t>
  </si>
  <si>
    <t>Footnote Call-out (number) exists
(YES/NO)</t>
  </si>
  <si>
    <t>01m23</t>
  </si>
  <si>
    <t>ROW 6 Summations</t>
  </si>
  <si>
    <t>Wrong W20 for table 2, it should have bee O20. Changed to O20</t>
  </si>
  <si>
    <t>Lists</t>
  </si>
  <si>
    <t>Password updated cell A43</t>
  </si>
  <si>
    <t>Macros version 23; Macros and sheets for pre-filling</t>
  </si>
  <si>
    <t>update 2022</t>
  </si>
  <si>
    <t>cell format validation</t>
  </si>
  <si>
    <t>Applied formatting with the data validation excel tool, according to paragraph "2.7.3.1 Formatting data cells to permit only decimal numbers", decimals from 0 to 999999999999999</t>
  </si>
  <si>
    <t>Table_1 and Table_2</t>
  </si>
  <si>
    <t>Adding line and title for the new voluntary reporting file</t>
  </si>
  <si>
    <t>Voluntary reporting</t>
  </si>
  <si>
    <t xml:space="preserve">Voluntary declarations on stocks, shipments and landfilling and voluntary answers on JRC questions on possible further disaggregations by type of battery </t>
  </si>
  <si>
    <t>Section 1: voluntary declarations on stocks, shipments and landfilling</t>
  </si>
  <si>
    <t>Unit: Tonnes</t>
  </si>
  <si>
    <t>Voluntary table 3: Declaration of stocks levels (opening at 1.1.Year),  shipped for treatment, collected stocks and landfilled materials arising from batteries waste processing in the reference year per battery type in the country</t>
  </si>
  <si>
    <t>Year</t>
  </si>
  <si>
    <t>waste code</t>
  </si>
  <si>
    <t>type of battery</t>
  </si>
  <si>
    <t>Stocks (open)</t>
  </si>
  <si>
    <t>Shipped for treatment</t>
  </si>
  <si>
    <t>Collected stocks</t>
  </si>
  <si>
    <t>Landfilling</t>
  </si>
  <si>
    <t>Stock (open)</t>
  </si>
  <si>
    <t>Lead batteries</t>
  </si>
  <si>
    <t>Lead content of lead batteries</t>
  </si>
  <si>
    <t>Ni-Cd Batteries</t>
  </si>
  <si>
    <t>Cadmium content of cadmium batteries</t>
  </si>
  <si>
    <t>Other batteries and accumulators</t>
  </si>
  <si>
    <t xml:space="preserve">Further explanations on the data reported above (if the data are considered for estimations in the table 2 reporting, if the amounts are arising from estimations or supported by official records, if further disaggregation is available...) </t>
  </si>
  <si>
    <t>Section 2: JRC questions on Batteries data collection 2022</t>
  </si>
  <si>
    <t xml:space="preserve">The JRC (Joint Research Centre) of the European Commission is working to provide scientific evidence to the Battery Regulation Proposal COM(798)2020. In particular, JRC provides – among the others – support on the Article 57 on recycling efficiency and material recovery level to provide harmonized calculation rules for all the batteries (PbA, NiCd and others, Li-ion). 
At this scope, JRC is interested in learning more on the reporting practices of the Member States (MS), with the following questions:
</t>
  </si>
  <si>
    <t>Which are the waste codes used (from the European Waste Catalogue) to label exported black mass(es)?</t>
  </si>
  <si>
    <t>Classification of slag as a product or a waste currently depends on MSs. Would this classification stay unchanged for new possible (and targeted) fractions as lithium-rich slag or do MSs think of re-considering this classification?</t>
  </si>
  <si>
    <t>In the new legislation, specific lines for the Li-ion batteries might be added, following the classification of the COM(798)2020 (PbA, NiCd, LIBs and others). Please specify if your country is in the position of providing these information and please provide the available amounts in your answer, possibly by year.</t>
  </si>
  <si>
    <t>Further disaggregation target elements of Art. 57 for the NiCd batteries (i.e. also nickel), and for the Li-ion batteries (i.e. nickel, cobalt, copper and lithium). Please specify if your country is in the position of providing these information and please provide the available amounts in your answer, possibly by year.</t>
  </si>
  <si>
    <t>for filling in, voluntary reporting</t>
  </si>
  <si>
    <r>
      <rPr>
        <b/>
        <sz val="10"/>
        <color rgb="FFFF0000"/>
        <rFont val="Times New Roman"/>
        <family val="1"/>
      </rPr>
      <t xml:space="preserve">Special note for the attention of the reporting officer: </t>
    </r>
    <r>
      <rPr>
        <b/>
        <sz val="10"/>
        <color rgb="FFFFFFFF"/>
        <rFont val="Times New Roman"/>
        <family val="1"/>
      </rPr>
      <t xml:space="preserve">
This voluntary sheet is treated as confidential and will only be shared with DG ENV, DG JRC and companies collaborating with the Commission under specific contracts, for data validation and research purposes.
The objective of the voluntary reporting is focused on: 
- diminish the validation and investigation burden on the country whenever there is a peculiar situation that prevents countries to ship batteries waste on a yearly basis,
- to help the Commission to analyse the situations in which countries are not receiving from recyclers settled abroad the figures on their amounts of recycled batteries and their recycling rates (in this case, it is recommended to provide the ANNEX IV, V and VI sheets from the recyclers in the quality report).  
In addition to what countries are already providing in the QRs, Eurostat encourages countries to provide any data and information available in this sheet.
The voluntary sheet can be filled in and transmitted at any time. It is not necessary to fill in this sheet by 30 June (collection deadline). Once the voluntary sheet is compiled, it is strongly recommended that the country submit the questionnaire via eDAMIS, so that Eurostat can analyse the information and then report to the Commission whenever requested
This sheet is divide in two sections:  
- section 1 is devoted for the voluntary reporting, in structured way, on stocks, shipments and landfilling, as well as additional descriptive textual information  
- section 2 is devoted for specifid topics addressed in JRC researches.
In the event that these data (or part of it) are judged of high quality, Eurostat will contact the reporting officer asking for permission to publish parts of these information (e.g. as metadata). Only the finally agreed parts may be published.</t>
    </r>
  </si>
  <si>
    <t>Voluntary Sheet</t>
  </si>
  <si>
    <t>Manually adding sheet content from template</t>
  </si>
  <si>
    <t>Adapting to respect formattiong issues, small changes in the text , format decimals, locks and so on</t>
  </si>
  <si>
    <t xml:space="preserve">Country: </t>
  </si>
  <si>
    <t>row 21</t>
  </si>
  <si>
    <t>Northern Ireland</t>
  </si>
  <si>
    <t>UKN</t>
  </si>
  <si>
    <t>COMMON TO ALL (OR MOST)  QUESTIONNAIRE</t>
  </si>
  <si>
    <t>SPECIFIC TO THIS QUESTIONNAIRE</t>
  </si>
  <si>
    <t>Parameter</t>
  </si>
  <si>
    <t>Value</t>
  </si>
  <si>
    <t>(Valid values)</t>
  </si>
  <si>
    <t>DevelopementMode</t>
  </si>
  <si>
    <t>TRUE (during development)
FALSE (For real reporting and testing)</t>
  </si>
  <si>
    <t>ForbiddenString</t>
  </si>
  <si>
    <t>E58</t>
  </si>
  <si>
    <t>not available</t>
  </si>
  <si>
    <t>Please verify the explanatory note sufficiently explains why the data is not available</t>
  </si>
  <si>
    <t>not reported</t>
  </si>
  <si>
    <t>unavailable data</t>
  </si>
  <si>
    <t>no data available</t>
  </si>
  <si>
    <t>B</t>
  </si>
  <si>
    <t>break in time series</t>
  </si>
  <si>
    <t>estimated data</t>
  </si>
  <si>
    <t>P</t>
  </si>
  <si>
    <t>provisional</t>
  </si>
  <si>
    <t>BP</t>
  </si>
  <si>
    <t>EP</t>
  </si>
  <si>
    <t>BEP</t>
  </si>
  <si>
    <t>30 June 2024</t>
  </si>
  <si>
    <t>WASTE-2024-DC</t>
  </si>
  <si>
    <t>https://webgate.ec.europa.eu/edamis4</t>
  </si>
  <si>
    <r>
      <rPr>
        <b/>
        <sz val="11"/>
        <rFont val="Arial"/>
        <family val="2"/>
      </rPr>
      <t>E)</t>
    </r>
    <r>
      <rPr>
        <sz val="11"/>
        <rFont val="Arial"/>
        <family val="2"/>
      </rPr>
      <t xml:space="preserve"> estimated data</t>
    </r>
  </si>
  <si>
    <r>
      <t xml:space="preserve">P) </t>
    </r>
    <r>
      <rPr>
        <sz val="11"/>
        <rFont val="Arial"/>
        <family val="2"/>
      </rPr>
      <t>provisional</t>
    </r>
  </si>
  <si>
    <t>Please use this flag when the reported figure cannot be compared to the data reported for the previous year, e.g. because of new methods or sources being used or when you move from the old calculation rules to the new calculation rules. Please use this flag only when the change in methods, sources or calculation rules has a substantial impact.</t>
  </si>
  <si>
    <r>
      <rPr>
        <b/>
        <sz val="11"/>
        <rFont val="Arial"/>
        <family val="2"/>
      </rPr>
      <t>B)</t>
    </r>
    <r>
      <rPr>
        <sz val="11"/>
        <rFont val="Arial"/>
        <family val="2"/>
      </rPr>
      <t xml:space="preserve"> break in series</t>
    </r>
  </si>
  <si>
    <t>ESTAT-DATA-METADATA-SERVICES@ec.europa.eu</t>
  </si>
  <si>
    <t>22 May 2024</t>
  </si>
  <si>
    <t>The data for 2015 and 2016 only has a precision of 1 decimal. Since 2017 Luxembourg uses a precision of 3 decimals.</t>
  </si>
  <si>
    <t>The collected lead batteries were industrial ones. The overall collected lead batteries and accumulators still increased.</t>
  </si>
  <si>
    <t>The number of Ni-Cd batteries put on the market dropped over the last years but there are still Ni-Cd batteries collected</t>
  </si>
  <si>
    <t>1 603.5130</t>
  </si>
  <si>
    <t>1 905.5030</t>
  </si>
  <si>
    <t>1 364.8260</t>
  </si>
  <si>
    <t>1 585.4080</t>
  </si>
  <si>
    <t>1 008.5340</t>
  </si>
  <si>
    <t>1 214.3280</t>
  </si>
  <si>
    <t>1 173.9580</t>
  </si>
  <si>
    <t>Due to small quantities, a shift of quantities from a more efficient recycler to a less efficient one, significantly incluences the recycled cadmium content</t>
  </si>
  <si>
    <t>Administration de l'environnement</t>
  </si>
  <si>
    <t>Unité Surveillance et évaluation de l'environnement</t>
  </si>
  <si>
    <t>40 56 56 - 1</t>
  </si>
  <si>
    <t>infos@aev.etat.lu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</si>
</sst>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86" x14ac:knownFonts="1">
    <font>
      <sz val="11"/>
      <color theme="1"/>
      <name val="Calibri"/>
      <family val="2"/>
      <scheme val="minor"/>
    </font>
    <font>
      <sz val="11"/>
      <color rgb="FF0066FF"/>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sz val="11"/>
      <color theme="1"/>
      <name val="Calibri"/>
      <family val="2"/>
      <scheme val="minor"/>
    </font>
    <font>
      <b/>
      <sz val="11"/>
      <color theme="0"/>
      <name val="Calibri"/>
      <family val="2"/>
      <scheme val="minor"/>
    </font>
    <font>
      <sz val="10"/>
      <color rgb="FF000000"/>
      <name val="Times New Roman"/>
      <family val="1"/>
    </font>
    <font>
      <b/>
      <sz val="10"/>
      <color rgb="FF000000"/>
      <name val="Arial"/>
      <family val="2"/>
    </font>
    <font>
      <sz val="12"/>
      <color rgb="FF000000"/>
      <name val="Times New Roman"/>
      <family val="1"/>
    </font>
    <font>
      <b/>
      <sz val="12"/>
      <name val="Times New Roman"/>
      <family val="1"/>
    </font>
    <font>
      <sz val="10"/>
      <name val="Arial"/>
      <family val="2"/>
    </font>
    <font>
      <sz val="9"/>
      <name val="Arial"/>
      <family val="2"/>
    </font>
    <font>
      <u/>
      <sz val="10"/>
      <color indexed="12"/>
      <name val="Arial"/>
      <family val="2"/>
    </font>
    <font>
      <u/>
      <sz val="9"/>
      <color indexed="12"/>
      <name val="Arial"/>
      <family val="2"/>
    </font>
    <font>
      <u/>
      <sz val="11"/>
      <color indexed="12"/>
      <name val="Arial"/>
      <family val="2"/>
    </font>
    <font>
      <b/>
      <sz val="11"/>
      <name val="Arial"/>
      <family val="2"/>
    </font>
    <font>
      <sz val="11"/>
      <name val="Arial"/>
      <family val="2"/>
    </font>
    <font>
      <b/>
      <sz val="11"/>
      <color indexed="8"/>
      <name val="Arial"/>
      <family val="2"/>
    </font>
    <font>
      <sz val="11"/>
      <color indexed="10"/>
      <name val="Arial"/>
      <family val="2"/>
    </font>
    <font>
      <sz val="9"/>
      <color indexed="10"/>
      <name val="Arial"/>
      <family val="2"/>
    </font>
    <font>
      <b/>
      <sz val="11"/>
      <color indexed="10"/>
      <name val="Arial"/>
      <family val="2"/>
    </font>
    <font>
      <b/>
      <sz val="10"/>
      <color rgb="FF000000"/>
      <name val="Times New Roman"/>
      <family val="1"/>
    </font>
    <font>
      <b/>
      <sz val="10"/>
      <name val="Times New Roman"/>
      <family val="1"/>
    </font>
    <font>
      <b/>
      <sz val="10"/>
      <color theme="1"/>
      <name val="Arial"/>
      <family val="2"/>
    </font>
    <font>
      <b/>
      <i/>
      <sz val="10"/>
      <color rgb="FF000000"/>
      <name val="Times New Roman"/>
      <family val="1"/>
    </font>
    <font>
      <i/>
      <sz val="10"/>
      <color rgb="FF000000"/>
      <name val="Times New Roman"/>
      <family val="1"/>
    </font>
    <font>
      <sz val="10"/>
      <name val="Times New Roman"/>
      <family val="1"/>
    </font>
    <font>
      <sz val="10"/>
      <color theme="1"/>
      <name val="Calibri"/>
      <family val="2"/>
      <scheme val="minor"/>
    </font>
    <font>
      <b/>
      <sz val="9"/>
      <name val="Times New Roman"/>
      <family val="1"/>
    </font>
    <font>
      <b/>
      <sz val="8"/>
      <name val="Times New Roman"/>
      <family val="1"/>
    </font>
    <font>
      <sz val="11"/>
      <color theme="1"/>
      <name val="Times New Roman"/>
      <family val="1"/>
    </font>
    <font>
      <sz val="11"/>
      <color rgb="FFFF0000"/>
      <name val="Times New Roman"/>
      <family val="1"/>
    </font>
    <font>
      <b/>
      <sz val="10"/>
      <color theme="1"/>
      <name val="Times New Roman"/>
      <family val="1"/>
    </font>
    <font>
      <b/>
      <sz val="11"/>
      <color rgb="FFFF0000"/>
      <name val="Times New Roman"/>
      <family val="1"/>
    </font>
    <font>
      <sz val="11"/>
      <color rgb="FF7030A0"/>
      <name val="Calibri"/>
      <family val="2"/>
      <scheme val="minor"/>
    </font>
    <font>
      <b/>
      <sz val="11"/>
      <color rgb="FF000000"/>
      <name val="Calibri"/>
      <family val="2"/>
    </font>
    <font>
      <sz val="10"/>
      <name val="Arial"/>
      <family val="2"/>
    </font>
    <font>
      <b/>
      <sz val="11"/>
      <name val="Calibri"/>
      <family val="2"/>
      <scheme val="minor"/>
    </font>
    <font>
      <sz val="11"/>
      <color rgb="FF0070C0"/>
      <name val="Calibri"/>
      <family val="2"/>
      <scheme val="minor"/>
    </font>
    <font>
      <sz val="11"/>
      <color rgb="FF92D050"/>
      <name val="Calibri"/>
      <family val="2"/>
      <scheme val="minor"/>
    </font>
    <font>
      <b/>
      <sz val="11"/>
      <color rgb="FF00B0F0"/>
      <name val="Calibri"/>
      <family val="2"/>
      <scheme val="minor"/>
    </font>
    <font>
      <sz val="11"/>
      <color rgb="FF00B0F0"/>
      <name val="Calibri"/>
      <family val="2"/>
      <scheme val="minor"/>
    </font>
    <font>
      <b/>
      <sz val="11"/>
      <color rgb="FF7030A0"/>
      <name val="Calibri"/>
      <family val="2"/>
      <scheme val="minor"/>
    </font>
    <font>
      <b/>
      <sz val="11"/>
      <color rgb="FF92D050"/>
      <name val="Calibri"/>
      <family val="2"/>
      <scheme val="minor"/>
    </font>
    <font>
      <sz val="9"/>
      <color indexed="81"/>
      <name val="Tahoma"/>
      <family val="2"/>
    </font>
    <font>
      <b/>
      <vertAlign val="subscript"/>
      <sz val="10"/>
      <name val="Times New Roman"/>
      <family val="1"/>
    </font>
    <font>
      <sz val="9"/>
      <color theme="9" tint="-0.249977111117893"/>
      <name val="Calibri"/>
      <family val="2"/>
      <scheme val="minor"/>
    </font>
    <font>
      <b/>
      <sz val="11"/>
      <color theme="9" tint="-0.249977111117893"/>
      <name val="Times New Roman"/>
      <family val="1"/>
    </font>
    <font>
      <sz val="11"/>
      <color rgb="FF000000"/>
      <name val="Calibri"/>
      <family val="2"/>
      <scheme val="minor"/>
    </font>
    <font>
      <sz val="9"/>
      <color theme="1"/>
      <name val="Calibri"/>
      <family val="2"/>
      <scheme val="minor"/>
    </font>
    <font>
      <b/>
      <sz val="12"/>
      <name val="Calibri"/>
      <family val="2"/>
      <scheme val="minor"/>
    </font>
    <font>
      <b/>
      <sz val="10"/>
      <name val="Calibri"/>
      <family val="2"/>
      <scheme val="minor"/>
    </font>
    <font>
      <b/>
      <sz val="10"/>
      <name val="Arial"/>
      <family val="2"/>
    </font>
    <font>
      <b/>
      <sz val="8"/>
      <name val="Arial"/>
      <family val="2"/>
    </font>
    <font>
      <b/>
      <sz val="12"/>
      <name val="Arial"/>
      <family val="2"/>
    </font>
    <font>
      <b/>
      <sz val="20"/>
      <name val="Arial"/>
      <family val="2"/>
    </font>
    <font>
      <b/>
      <sz val="11"/>
      <color rgb="FFD7642D"/>
      <name val="Arial"/>
      <family val="2"/>
    </font>
    <font>
      <b/>
      <sz val="14"/>
      <color indexed="8"/>
      <name val="Arial"/>
      <family val="2"/>
    </font>
    <font>
      <b/>
      <sz val="14"/>
      <color theme="0"/>
      <name val="Arial"/>
      <family val="2"/>
    </font>
    <font>
      <b/>
      <sz val="13"/>
      <name val="Arial"/>
      <family val="2"/>
    </font>
    <font>
      <b/>
      <sz val="6.5"/>
      <name val="Arial"/>
      <family val="2"/>
    </font>
    <font>
      <i/>
      <sz val="11"/>
      <name val="Arial"/>
      <family val="2"/>
    </font>
    <font>
      <sz val="10"/>
      <color rgb="FF000000"/>
      <name val="Calibri"/>
      <family val="2"/>
      <scheme val="minor"/>
    </font>
    <font>
      <b/>
      <sz val="10"/>
      <color rgb="FFFFFFFF"/>
      <name val="Arial"/>
      <family val="2"/>
    </font>
    <font>
      <b/>
      <sz val="10"/>
      <color theme="0"/>
      <name val="Calibri"/>
      <family val="2"/>
      <scheme val="minor"/>
    </font>
    <font>
      <i/>
      <sz val="10"/>
      <name val="Arial"/>
      <family val="2"/>
    </font>
    <font>
      <sz val="10"/>
      <color rgb="FFFF0000"/>
      <name val="Arial"/>
      <family val="2"/>
    </font>
    <font>
      <sz val="10"/>
      <color theme="0"/>
      <name val="Arial"/>
      <family val="2"/>
    </font>
    <font>
      <b/>
      <sz val="7.5"/>
      <name val="Arial"/>
      <family val="2"/>
    </font>
    <font>
      <b/>
      <sz val="9"/>
      <name val="Arial"/>
      <family val="2"/>
    </font>
    <font>
      <u/>
      <sz val="10"/>
      <name val="Arial"/>
      <family val="2"/>
    </font>
    <font>
      <u/>
      <sz val="10"/>
      <color theme="1"/>
      <name val="Arial"/>
      <family val="2"/>
    </font>
    <font>
      <sz val="9"/>
      <color rgb="FFFF0000"/>
      <name val="Arial"/>
      <family val="2"/>
    </font>
    <font>
      <b/>
      <vertAlign val="subscript"/>
      <sz val="11"/>
      <name val="Arial"/>
      <family val="2"/>
    </font>
    <font>
      <b/>
      <sz val="18"/>
      <color rgb="FF000000"/>
      <name val="Calibri"/>
      <family val="2"/>
    </font>
    <font>
      <b/>
      <sz val="26"/>
      <color theme="5" tint="-0.249977111117893"/>
      <name val="Times New Roman"/>
      <family val="1"/>
    </font>
    <font>
      <sz val="11"/>
      <color theme="1"/>
      <name val="Calibri"/>
      <family val="2"/>
    </font>
    <font>
      <b/>
      <sz val="10"/>
      <color rgb="FFFFFFFF"/>
      <name val="Times New Roman"/>
      <family val="1"/>
    </font>
    <font>
      <b/>
      <sz val="10"/>
      <color rgb="FFFF0000"/>
      <name val="Times New Roman"/>
      <family val="1"/>
    </font>
    <font>
      <b/>
      <i/>
      <sz val="10"/>
      <color rgb="FFFFFFFF"/>
      <name val="Times New Roman"/>
      <family val="1"/>
    </font>
    <font>
      <b/>
      <sz val="10"/>
      <color theme="0"/>
      <name val="Times New Roman"/>
      <family val="1"/>
    </font>
    <font>
      <b/>
      <sz val="10"/>
      <color theme="0"/>
      <name val="Arial"/>
      <family val="2"/>
    </font>
    <font>
      <b/>
      <sz val="11"/>
      <color theme="0" tint="-0.14999847407452621"/>
      <name val="Calibri"/>
      <family val="2"/>
      <scheme val="minor"/>
    </font>
    <font>
      <sz val="10"/>
      <color theme="0" tint="-0.499984740745262"/>
      <name val="Arial"/>
      <family val="2"/>
    </font>
    <font>
      <sz val="11"/>
      <color theme="0"/>
      <name val="Calibri"/>
      <family val="2"/>
      <scheme val="minor"/>
    </font>
  </fonts>
  <fills count="48">
    <fill>
      <patternFill patternType="none"/>
    </fill>
    <fill>
      <patternFill patternType="gray125"/>
    </fill>
    <fill>
      <patternFill patternType="solid">
        <fgColor theme="0" tint="-0.34998626667073579"/>
        <bgColor indexed="64"/>
      </patternFill>
    </fill>
    <fill>
      <patternFill patternType="solid">
        <fgColor rgb="FFF2F2F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3"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theme="7" tint="0.59999389629810485"/>
        <bgColor rgb="FFFFFF00"/>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0000"/>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8F0EF"/>
        <bgColor indexed="64"/>
      </patternFill>
    </fill>
    <fill>
      <patternFill patternType="solid">
        <fgColor rgb="FF41AFAA"/>
        <bgColor indexed="64"/>
      </patternFill>
    </fill>
    <fill>
      <patternFill patternType="solid">
        <fgColor rgb="FFFFFFFF"/>
        <bgColor indexed="64"/>
      </patternFill>
    </fill>
    <fill>
      <patternFill patternType="solid">
        <fgColor rgb="FF88D2CE"/>
        <bgColor indexed="64"/>
      </patternFill>
    </fill>
    <fill>
      <patternFill patternType="solid">
        <fgColor rgb="FFFFF2CC"/>
        <bgColor indexed="64"/>
      </patternFill>
    </fill>
    <fill>
      <patternFill patternType="solid">
        <fgColor theme="0" tint="-0.249977111117893"/>
        <bgColor indexed="64"/>
      </patternFill>
    </fill>
    <fill>
      <patternFill patternType="solid">
        <fgColor rgb="FFB7C7E2"/>
        <bgColor indexed="64"/>
      </patternFill>
    </fill>
    <fill>
      <patternFill patternType="solid">
        <fgColor rgb="FFC4D9F1"/>
        <bgColor indexed="64"/>
      </patternFill>
    </fill>
    <fill>
      <patternFill patternType="solid">
        <fgColor rgb="FFC59EE0"/>
        <bgColor indexed="64"/>
      </patternFill>
    </fill>
    <fill>
      <patternFill patternType="solid">
        <fgColor rgb="FFE1CFEF"/>
        <bgColor indexed="64"/>
      </patternFill>
    </fill>
    <fill>
      <patternFill patternType="solid">
        <fgColor rgb="FF92C53F"/>
        <bgColor indexed="64"/>
      </patternFill>
    </fill>
    <fill>
      <patternFill patternType="solid">
        <fgColor rgb="FFD2E8B3"/>
        <bgColor indexed="64"/>
      </patternFill>
    </fill>
    <fill>
      <patternFill patternType="solid">
        <fgColor rgb="FFECE878"/>
        <bgColor indexed="64"/>
      </patternFill>
    </fill>
    <fill>
      <patternFill patternType="solid">
        <fgColor rgb="FFF2EFA5"/>
        <bgColor indexed="64"/>
      </patternFill>
    </fill>
    <fill>
      <patternFill patternType="solid">
        <fgColor rgb="FF00B050"/>
        <bgColor indexed="64"/>
      </patternFill>
    </fill>
    <fill>
      <patternFill patternType="solid">
        <fgColor rgb="FFC2E8E6"/>
        <bgColor indexed="64"/>
      </patternFill>
    </fill>
    <fill>
      <patternFill patternType="solid">
        <fgColor rgb="FFB9C337"/>
        <bgColor indexed="64"/>
      </patternFill>
    </fill>
    <fill>
      <patternFill patternType="solid">
        <fgColor rgb="FF79CDC9"/>
        <bgColor indexed="64"/>
      </patternFill>
    </fill>
    <fill>
      <patternFill patternType="solid">
        <fgColor rgb="FF266865"/>
        <bgColor indexed="64"/>
      </patternFill>
    </fill>
    <fill>
      <patternFill patternType="solid">
        <fgColor rgb="FFDCFFFF"/>
        <bgColor indexed="64"/>
      </patternFill>
    </fill>
    <fill>
      <patternFill patternType="solid">
        <fgColor rgb="FFCDCDCD"/>
        <bgColor indexed="64"/>
      </patternFill>
    </fill>
    <fill>
      <patternFill patternType="solid">
        <fgColor theme="5" tint="0.39997558519241921"/>
        <bgColor indexed="64"/>
      </patternFill>
    </fill>
    <fill>
      <patternFill patternType="solid">
        <fgColor rgb="FF41AFAA"/>
        <bgColor rgb="FF000000"/>
      </patternFill>
    </fill>
    <fill>
      <patternFill patternType="solid">
        <fgColor rgb="FFA6DEDB"/>
        <bgColor rgb="FF000000"/>
      </patternFill>
    </fill>
    <fill>
      <patternFill patternType="solid">
        <fgColor theme="5" tint="-0.249977111117893"/>
        <bgColor indexed="64"/>
      </patternFill>
    </fill>
    <fill>
      <patternFill patternType="solid">
        <fgColor theme="4" tint="-0.249977111117893"/>
        <bgColor indexed="64"/>
      </patternFill>
    </fill>
  </fills>
  <borders count="8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thin">
        <color indexed="64"/>
      </left>
      <right/>
      <top style="medium">
        <color indexed="64"/>
      </top>
      <bottom style="thin">
        <color rgb="FF000000"/>
      </bottom>
      <diagonal/>
    </border>
    <border>
      <left style="thin">
        <color indexed="64"/>
      </left>
      <right/>
      <top/>
      <bottom style="thin">
        <color rgb="FF000000"/>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theme="0"/>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0" tint="-0.34998626667073579"/>
      </left>
      <right style="medium">
        <color indexed="64"/>
      </right>
      <top style="medium">
        <color indexed="64"/>
      </top>
      <bottom style="thin">
        <color indexed="64"/>
      </bottom>
      <diagonal/>
    </border>
    <border>
      <left style="dashed">
        <color theme="0" tint="-0.34998626667073579"/>
      </left>
      <right style="medium">
        <color indexed="64"/>
      </right>
      <top style="thin">
        <color indexed="64"/>
      </top>
      <bottom style="thin">
        <color indexed="64"/>
      </bottom>
      <diagonal/>
    </border>
    <border>
      <left style="dashed">
        <color theme="0" tint="-0.34998626667073579"/>
      </left>
      <right style="medium">
        <color indexed="64"/>
      </right>
      <top style="thin">
        <color indexed="64"/>
      </top>
      <bottom style="medium">
        <color indexed="64"/>
      </bottom>
      <diagonal/>
    </border>
    <border>
      <left style="thin">
        <color indexed="64"/>
      </left>
      <right style="dashed">
        <color theme="0" tint="-0.34998626667073579"/>
      </right>
      <top style="medium">
        <color indexed="64"/>
      </top>
      <bottom style="thin">
        <color indexed="64"/>
      </bottom>
      <diagonal/>
    </border>
    <border>
      <left style="thin">
        <color indexed="64"/>
      </left>
      <right style="dashed">
        <color theme="0" tint="-0.34998626667073579"/>
      </right>
      <top style="thin">
        <color indexed="64"/>
      </top>
      <bottom style="thin">
        <color indexed="64"/>
      </bottom>
      <diagonal/>
    </border>
    <border>
      <left style="thin">
        <color indexed="64"/>
      </left>
      <right style="dashed">
        <color theme="0" tint="-0.34998626667073579"/>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14">
    <xf numFmtId="0" fontId="0" fillId="0" borderId="0"/>
    <xf numFmtId="43" fontId="5" fillId="0" borderId="0" applyFont="0" applyFill="0" applyBorder="0" applyAlignment="0" applyProtection="0"/>
    <xf numFmtId="0" fontId="7" fillId="0" borderId="0"/>
    <xf numFmtId="0" fontId="11" fillId="0" borderId="0"/>
    <xf numFmtId="0" fontId="13" fillId="0" borderId="0" applyNumberFormat="0" applyFill="0" applyBorder="0" applyAlignment="0" applyProtection="0">
      <alignment vertical="top"/>
      <protection locked="0"/>
    </xf>
    <xf numFmtId="0" fontId="11" fillId="0" borderId="0"/>
    <xf numFmtId="0" fontId="14" fillId="0" borderId="0" applyNumberFormat="0" applyFill="0" applyBorder="0" applyAlignment="0" applyProtection="0">
      <alignment vertical="top"/>
      <protection locked="0"/>
    </xf>
    <xf numFmtId="0" fontId="5" fillId="0" borderId="0"/>
    <xf numFmtId="0" fontId="37" fillId="0" borderId="0"/>
    <xf numFmtId="0" fontId="5" fillId="0" borderId="0"/>
    <xf numFmtId="0" fontId="5" fillId="0" borderId="0"/>
    <xf numFmtId="0" fontId="5" fillId="0" borderId="0"/>
    <xf numFmtId="0" fontId="5" fillId="0" borderId="0"/>
    <xf numFmtId="0" fontId="11" fillId="0" borderId="0"/>
  </cellStyleXfs>
  <cellXfs count="692">
    <xf numFmtId="0" fontId="0" fillId="0" borderId="0" xfId="0"/>
    <xf numFmtId="0" fontId="12" fillId="4" borderId="0" xfId="3" applyFont="1" applyFill="1"/>
    <xf numFmtId="0" fontId="12" fillId="0" borderId="0" xfId="3" applyFont="1"/>
    <xf numFmtId="0" fontId="20" fillId="4" borderId="0" xfId="3" applyFont="1" applyFill="1"/>
    <xf numFmtId="0" fontId="12" fillId="4" borderId="0" xfId="3" applyFont="1" applyFill="1" applyAlignment="1">
      <alignment vertical="top"/>
    </xf>
    <xf numFmtId="0" fontId="12" fillId="0" borderId="0" xfId="3" applyFont="1" applyAlignment="1">
      <alignment vertical="top"/>
    </xf>
    <xf numFmtId="0" fontId="12" fillId="0" borderId="0" xfId="3" applyFont="1" applyAlignment="1">
      <alignment vertical="center"/>
    </xf>
    <xf numFmtId="0" fontId="12" fillId="0" borderId="0" xfId="3" applyFont="1" applyAlignment="1">
      <alignment horizontal="left" vertical="center"/>
    </xf>
    <xf numFmtId="49" fontId="0" fillId="0" borderId="0" xfId="0" applyNumberFormat="1" applyBorder="1"/>
    <xf numFmtId="0" fontId="0" fillId="0" borderId="0" xfId="0" applyAlignment="1">
      <alignment horizontal="center" vertical="center"/>
    </xf>
    <xf numFmtId="0" fontId="0" fillId="0" borderId="0" xfId="0" applyBorder="1"/>
    <xf numFmtId="0" fontId="7" fillId="0" borderId="0" xfId="2"/>
    <xf numFmtId="0" fontId="7" fillId="0" borderId="0" xfId="2" applyAlignment="1">
      <alignment horizontal="left" indent="1"/>
    </xf>
    <xf numFmtId="0" fontId="7" fillId="0" borderId="0" xfId="2" applyFont="1" applyAlignment="1">
      <alignment vertical="center" wrapText="1"/>
    </xf>
    <xf numFmtId="0" fontId="3" fillId="9" borderId="3" xfId="7" applyFont="1" applyFill="1" applyBorder="1" applyAlignment="1">
      <alignment horizontal="left" vertical="center" wrapText="1"/>
    </xf>
    <xf numFmtId="0" fontId="3" fillId="9" borderId="4" xfId="7" applyFont="1" applyFill="1" applyBorder="1" applyAlignment="1">
      <alignment horizontal="center" vertical="center" wrapText="1"/>
    </xf>
    <xf numFmtId="0" fontId="3" fillId="9" borderId="5" xfId="7" applyFont="1" applyFill="1" applyBorder="1" applyAlignment="1">
      <alignment horizontal="left" vertical="center" wrapText="1"/>
    </xf>
    <xf numFmtId="0" fontId="3" fillId="9" borderId="6" xfId="7" applyFont="1" applyFill="1" applyBorder="1" applyAlignment="1">
      <alignment horizontal="center" vertical="center" wrapText="1"/>
    </xf>
    <xf numFmtId="49" fontId="0" fillId="0" borderId="47" xfId="0" applyNumberFormat="1" applyBorder="1"/>
    <xf numFmtId="0" fontId="6" fillId="7" borderId="1" xfId="7" applyFont="1" applyFill="1" applyBorder="1" applyAlignment="1">
      <alignment horizontal="center" vertical="center" wrapText="1"/>
    </xf>
    <xf numFmtId="0" fontId="6" fillId="7" borderId="2" xfId="7" applyFont="1" applyFill="1" applyBorder="1" applyAlignment="1">
      <alignment horizontal="center" vertical="center" wrapText="1"/>
    </xf>
    <xf numFmtId="0" fontId="11" fillId="0" borderId="0" xfId="0" applyFont="1" applyBorder="1"/>
    <xf numFmtId="0" fontId="6" fillId="8" borderId="54" xfId="0" applyFont="1" applyFill="1" applyBorder="1" applyAlignment="1">
      <alignment horizontal="center"/>
    </xf>
    <xf numFmtId="0" fontId="0" fillId="0" borderId="0" xfId="0" applyProtection="1"/>
    <xf numFmtId="0" fontId="8" fillId="0" borderId="0" xfId="2" applyFont="1" applyProtection="1"/>
    <xf numFmtId="0" fontId="9" fillId="0" borderId="0" xfId="2" applyFont="1" applyProtection="1"/>
    <xf numFmtId="0" fontId="10" fillId="3" borderId="3" xfId="2" applyFont="1" applyFill="1" applyBorder="1" applyAlignment="1" applyProtection="1">
      <alignment horizontal="left" vertical="center"/>
    </xf>
    <xf numFmtId="0" fontId="10" fillId="3" borderId="11" xfId="2" applyFont="1" applyFill="1" applyBorder="1" applyAlignment="1" applyProtection="1">
      <alignment horizontal="left" vertical="center"/>
    </xf>
    <xf numFmtId="0" fontId="10" fillId="3" borderId="11" xfId="2" applyFont="1" applyFill="1" applyBorder="1" applyAlignment="1" applyProtection="1">
      <alignment horizontal="center" vertical="center"/>
    </xf>
    <xf numFmtId="0" fontId="8" fillId="0" borderId="0" xfId="2" applyFont="1" applyBorder="1" applyProtection="1"/>
    <xf numFmtId="0" fontId="10" fillId="3" borderId="5" xfId="2" applyFont="1" applyFill="1" applyBorder="1" applyAlignment="1" applyProtection="1">
      <alignment horizontal="left" vertical="center"/>
    </xf>
    <xf numFmtId="0" fontId="10" fillId="3" borderId="15" xfId="2" applyFont="1" applyFill="1" applyBorder="1" applyAlignment="1" applyProtection="1">
      <alignment horizontal="center" vertical="center"/>
    </xf>
    <xf numFmtId="0" fontId="0" fillId="0" borderId="0" xfId="0" applyBorder="1" applyProtection="1"/>
    <xf numFmtId="0" fontId="0" fillId="0" borderId="0" xfId="0" applyFont="1" applyBorder="1" applyAlignment="1" applyProtection="1"/>
    <xf numFmtId="0" fontId="22" fillId="3" borderId="30" xfId="2" applyFont="1" applyFill="1" applyBorder="1" applyAlignment="1" applyProtection="1">
      <alignment horizontal="center" vertical="center" wrapText="1"/>
    </xf>
    <xf numFmtId="0" fontId="30" fillId="3" borderId="31" xfId="1" applyNumberFormat="1" applyFont="1" applyFill="1" applyBorder="1" applyAlignment="1" applyProtection="1">
      <alignment horizontal="center" vertical="center" textRotation="90" wrapText="1"/>
    </xf>
    <xf numFmtId="0" fontId="22" fillId="3" borderId="18" xfId="2" applyFont="1" applyFill="1" applyBorder="1" applyAlignment="1" applyProtection="1">
      <alignment horizontal="center" vertical="center" wrapText="1"/>
    </xf>
    <xf numFmtId="0" fontId="2" fillId="10" borderId="37" xfId="0" applyFont="1" applyFill="1" applyBorder="1" applyAlignment="1" applyProtection="1">
      <alignment horizontal="center" vertical="center" wrapText="1"/>
    </xf>
    <xf numFmtId="0" fontId="2" fillId="10" borderId="38" xfId="0" applyFont="1" applyFill="1" applyBorder="1" applyAlignment="1" applyProtection="1">
      <alignment horizontal="center" vertical="center" wrapText="1"/>
    </xf>
    <xf numFmtId="0" fontId="2" fillId="10" borderId="3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3" fillId="3" borderId="48" xfId="0" applyFont="1" applyFill="1" applyBorder="1" applyAlignment="1" applyProtection="1">
      <alignment horizontal="left" vertical="center" wrapText="1"/>
    </xf>
    <xf numFmtId="0" fontId="2" fillId="10" borderId="40" xfId="0" applyFont="1" applyFill="1" applyBorder="1" applyAlignment="1" applyProtection="1">
      <alignment horizontal="center" vertical="center" wrapText="1"/>
    </xf>
    <xf numFmtId="0" fontId="2" fillId="10" borderId="35" xfId="0" applyFont="1" applyFill="1" applyBorder="1" applyAlignment="1" applyProtection="1">
      <alignment horizontal="center" vertical="center" wrapText="1"/>
    </xf>
    <xf numFmtId="0" fontId="2" fillId="10" borderId="41" xfId="0" applyFont="1" applyFill="1" applyBorder="1" applyAlignment="1" applyProtection="1">
      <alignment horizontal="center" vertical="center" wrapText="1"/>
    </xf>
    <xf numFmtId="0" fontId="23" fillId="3" borderId="49" xfId="0" applyFont="1" applyFill="1" applyBorder="1" applyAlignment="1" applyProtection="1">
      <alignment horizontal="left" vertical="center" wrapText="1"/>
    </xf>
    <xf numFmtId="0" fontId="2" fillId="10" borderId="42" xfId="0" applyFont="1" applyFill="1" applyBorder="1" applyAlignment="1" applyProtection="1">
      <alignment horizontal="center" vertical="center" wrapText="1"/>
    </xf>
    <xf numFmtId="0" fontId="2" fillId="10" borderId="43" xfId="0" applyFont="1" applyFill="1" applyBorder="1" applyAlignment="1" applyProtection="1">
      <alignment horizontal="center" vertical="center" wrapText="1"/>
    </xf>
    <xf numFmtId="0" fontId="2" fillId="10" borderId="44" xfId="0" applyFont="1" applyFill="1" applyBorder="1" applyAlignment="1" applyProtection="1">
      <alignment horizontal="center" vertical="center" wrapText="1"/>
    </xf>
    <xf numFmtId="0" fontId="23" fillId="3" borderId="50" xfId="0" applyFont="1" applyFill="1" applyBorder="1" applyAlignment="1" applyProtection="1">
      <alignment horizontal="left" vertical="center" wrapText="1"/>
    </xf>
    <xf numFmtId="0" fontId="24" fillId="0" borderId="0" xfId="0" applyFont="1" applyProtection="1"/>
    <xf numFmtId="0" fontId="25" fillId="0" borderId="0" xfId="2" applyFont="1" applyProtection="1"/>
    <xf numFmtId="0" fontId="26" fillId="0" borderId="0" xfId="2" applyFont="1" applyProtection="1"/>
    <xf numFmtId="0" fontId="7" fillId="0" borderId="0" xfId="2" applyFont="1" applyProtection="1"/>
    <xf numFmtId="0" fontId="28" fillId="0" borderId="0" xfId="0" applyFont="1" applyProtection="1"/>
    <xf numFmtId="0" fontId="27" fillId="0" borderId="0" xfId="2" applyFont="1" applyAlignment="1" applyProtection="1">
      <alignment vertical="center" wrapText="1"/>
    </xf>
    <xf numFmtId="0" fontId="27" fillId="0" borderId="0" xfId="2" applyFont="1" applyAlignment="1" applyProtection="1">
      <alignment vertical="center"/>
    </xf>
    <xf numFmtId="0" fontId="1" fillId="0" borderId="0" xfId="0" applyFont="1" applyProtection="1"/>
    <xf numFmtId="0" fontId="0" fillId="0" borderId="0" xfId="0" applyAlignment="1" applyProtection="1">
      <alignment horizontal="right"/>
    </xf>
    <xf numFmtId="0" fontId="4" fillId="0" borderId="0" xfId="0" applyFont="1" applyAlignment="1" applyProtection="1">
      <alignment horizontal="right"/>
    </xf>
    <xf numFmtId="0" fontId="4" fillId="0" borderId="0" xfId="0" applyFont="1" applyProtection="1"/>
    <xf numFmtId="0" fontId="0" fillId="0" borderId="0" xfId="0" applyAlignment="1" applyProtection="1">
      <alignment horizontal="center" vertical="center"/>
    </xf>
    <xf numFmtId="0" fontId="1" fillId="0" borderId="0" xfId="0" applyFont="1" applyAlignment="1" applyProtection="1">
      <alignment horizontal="right"/>
    </xf>
    <xf numFmtId="0" fontId="10" fillId="11" borderId="3" xfId="2" applyFont="1" applyFill="1" applyBorder="1" applyAlignment="1" applyProtection="1">
      <alignment horizontal="left" vertical="center"/>
    </xf>
    <xf numFmtId="0" fontId="10" fillId="11" borderId="11" xfId="2" applyFont="1" applyFill="1" applyBorder="1" applyAlignment="1" applyProtection="1">
      <alignment horizontal="left" vertical="center"/>
    </xf>
    <xf numFmtId="0" fontId="10" fillId="11" borderId="10" xfId="2" applyFont="1" applyFill="1" applyBorder="1" applyAlignment="1" applyProtection="1">
      <alignment vertical="center"/>
    </xf>
    <xf numFmtId="0" fontId="10" fillId="11" borderId="11" xfId="2" applyFont="1" applyFill="1" applyBorder="1" applyAlignment="1" applyProtection="1">
      <alignment vertical="center"/>
    </xf>
    <xf numFmtId="0" fontId="10" fillId="11" borderId="11" xfId="2" applyFont="1" applyFill="1" applyBorder="1" applyAlignment="1" applyProtection="1">
      <alignment horizontal="center" vertical="center"/>
    </xf>
    <xf numFmtId="0" fontId="10" fillId="11" borderId="12" xfId="2" applyFont="1" applyFill="1" applyBorder="1" applyAlignment="1" applyProtection="1">
      <alignment horizontal="center" vertical="center"/>
    </xf>
    <xf numFmtId="0" fontId="10" fillId="11" borderId="5" xfId="2" applyFont="1" applyFill="1" applyBorder="1" applyAlignment="1" applyProtection="1">
      <alignment horizontal="left" vertical="center"/>
    </xf>
    <xf numFmtId="0" fontId="10" fillId="11" borderId="14" xfId="2" applyFont="1" applyFill="1" applyBorder="1" applyAlignment="1" applyProtection="1">
      <alignment horizontal="left" vertical="center"/>
    </xf>
    <xf numFmtId="0" fontId="10" fillId="11" borderId="13" xfId="2" applyFont="1" applyFill="1" applyBorder="1" applyAlignment="1" applyProtection="1">
      <alignment horizontal="left" vertical="center"/>
    </xf>
    <xf numFmtId="0" fontId="10" fillId="11" borderId="14" xfId="2" applyFont="1" applyFill="1" applyBorder="1" applyAlignment="1" applyProtection="1">
      <alignment vertical="center"/>
    </xf>
    <xf numFmtId="0" fontId="10" fillId="11" borderId="15" xfId="2" applyFont="1" applyFill="1" applyBorder="1" applyAlignment="1" applyProtection="1">
      <alignment vertical="center"/>
    </xf>
    <xf numFmtId="0" fontId="10" fillId="11" borderId="15" xfId="2" applyFont="1" applyFill="1" applyBorder="1" applyAlignment="1" applyProtection="1">
      <alignment horizontal="center" vertical="center"/>
    </xf>
    <xf numFmtId="0" fontId="10" fillId="11" borderId="29" xfId="2" applyFont="1" applyFill="1" applyBorder="1" applyAlignment="1" applyProtection="1">
      <alignment horizontal="center" vertical="center"/>
    </xf>
    <xf numFmtId="0" fontId="26" fillId="0" borderId="0" xfId="2" applyFont="1" applyAlignment="1"/>
    <xf numFmtId="0" fontId="7" fillId="0" borderId="0" xfId="2" applyAlignment="1"/>
    <xf numFmtId="0" fontId="27" fillId="0" borderId="0" xfId="2" applyFont="1" applyAlignment="1">
      <alignment horizontal="left" vertical="center"/>
    </xf>
    <xf numFmtId="0" fontId="7" fillId="0" borderId="0" xfId="2" applyFont="1" applyAlignment="1">
      <alignment horizontal="left" vertical="center"/>
    </xf>
    <xf numFmtId="0" fontId="22" fillId="3" borderId="28" xfId="2" applyFont="1" applyFill="1" applyBorder="1" applyAlignment="1" applyProtection="1">
      <alignment horizontal="center" vertical="center" wrapText="1"/>
    </xf>
    <xf numFmtId="0" fontId="22" fillId="3" borderId="24" xfId="2" applyFont="1" applyFill="1" applyBorder="1" applyAlignment="1" applyProtection="1">
      <alignment horizontal="center" vertical="center" wrapText="1"/>
    </xf>
    <xf numFmtId="0" fontId="31" fillId="0" borderId="0" xfId="0" applyFont="1" applyProtection="1"/>
    <xf numFmtId="0" fontId="22" fillId="0" borderId="0" xfId="2" applyFont="1" applyProtection="1"/>
    <xf numFmtId="0" fontId="22" fillId="0" borderId="0" xfId="2" applyFont="1" applyBorder="1" applyProtection="1"/>
    <xf numFmtId="0" fontId="31" fillId="0" borderId="0" xfId="0" applyFont="1" applyBorder="1" applyProtection="1"/>
    <xf numFmtId="0" fontId="31" fillId="0" borderId="0" xfId="0" applyFont="1" applyBorder="1" applyAlignment="1" applyProtection="1"/>
    <xf numFmtId="0" fontId="32" fillId="10" borderId="37" xfId="0" applyFont="1" applyFill="1" applyBorder="1" applyAlignment="1" applyProtection="1">
      <alignment horizontal="center" vertical="center"/>
    </xf>
    <xf numFmtId="0" fontId="32" fillId="10" borderId="38" xfId="0" applyFont="1" applyFill="1" applyBorder="1" applyAlignment="1" applyProtection="1">
      <alignment horizontal="center" vertical="center"/>
    </xf>
    <xf numFmtId="0" fontId="32" fillId="10" borderId="39"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32" fillId="10" borderId="40" xfId="0" applyFont="1" applyFill="1" applyBorder="1" applyAlignment="1" applyProtection="1">
      <alignment horizontal="center" vertical="center"/>
    </xf>
    <xf numFmtId="0" fontId="32" fillId="10" borderId="35" xfId="0" applyFont="1" applyFill="1" applyBorder="1" applyAlignment="1" applyProtection="1">
      <alignment horizontal="center" vertical="center"/>
    </xf>
    <xf numFmtId="0" fontId="32" fillId="10" borderId="41" xfId="0" applyFont="1" applyFill="1" applyBorder="1" applyAlignment="1" applyProtection="1">
      <alignment horizontal="center" vertical="center"/>
    </xf>
    <xf numFmtId="0" fontId="32" fillId="10" borderId="42" xfId="0" applyFont="1" applyFill="1" applyBorder="1" applyAlignment="1" applyProtection="1">
      <alignment horizontal="center" vertical="center"/>
    </xf>
    <xf numFmtId="0" fontId="32" fillId="10" borderId="43" xfId="0" applyFont="1" applyFill="1" applyBorder="1" applyAlignment="1" applyProtection="1">
      <alignment horizontal="center" vertical="center"/>
    </xf>
    <xf numFmtId="0" fontId="32" fillId="10" borderId="44" xfId="0" applyFont="1" applyFill="1" applyBorder="1" applyAlignment="1" applyProtection="1">
      <alignment horizontal="center" vertical="center"/>
    </xf>
    <xf numFmtId="0" fontId="32" fillId="10" borderId="45" xfId="0" applyFont="1" applyFill="1" applyBorder="1" applyAlignment="1" applyProtection="1">
      <alignment horizontal="center" vertical="center"/>
    </xf>
    <xf numFmtId="0" fontId="32" fillId="10" borderId="36" xfId="0" applyFont="1" applyFill="1" applyBorder="1" applyAlignment="1" applyProtection="1">
      <alignment horizontal="center" vertical="center"/>
    </xf>
    <xf numFmtId="0" fontId="32" fillId="10" borderId="46" xfId="0" applyFont="1" applyFill="1" applyBorder="1" applyAlignment="1" applyProtection="1">
      <alignment horizontal="center" vertical="center"/>
    </xf>
    <xf numFmtId="0" fontId="33" fillId="0" borderId="0" xfId="0" applyFont="1" applyProtection="1"/>
    <xf numFmtId="0" fontId="34" fillId="0" borderId="0" xfId="0" applyFont="1" applyAlignment="1" applyProtection="1">
      <alignment horizontal="right"/>
    </xf>
    <xf numFmtId="0" fontId="34" fillId="0" borderId="0" xfId="0" applyFont="1" applyProtection="1"/>
    <xf numFmtId="0" fontId="31" fillId="0" borderId="0" xfId="0" applyFont="1" applyAlignment="1" applyProtection="1">
      <alignment horizontal="center" vertical="center"/>
    </xf>
    <xf numFmtId="0" fontId="31" fillId="11" borderId="12" xfId="0" applyFont="1" applyFill="1" applyBorder="1" applyProtection="1"/>
    <xf numFmtId="0" fontId="31" fillId="11" borderId="29" xfId="0" applyFont="1" applyFill="1" applyBorder="1" applyProtection="1"/>
    <xf numFmtId="0" fontId="6" fillId="14" borderId="0" xfId="0" applyFont="1" applyFill="1" applyAlignment="1">
      <alignment horizontal="center" vertical="center"/>
    </xf>
    <xf numFmtId="0" fontId="6" fillId="14" borderId="0" xfId="0" applyFont="1" applyFill="1" applyAlignment="1">
      <alignment horizontal="center"/>
    </xf>
    <xf numFmtId="0" fontId="0" fillId="0" borderId="0" xfId="0" applyAlignment="1">
      <alignment horizontal="center"/>
    </xf>
    <xf numFmtId="0" fontId="0" fillId="13" borderId="0" xfId="0" applyFill="1"/>
    <xf numFmtId="0" fontId="0" fillId="0" borderId="0" xfId="0" applyFill="1"/>
    <xf numFmtId="0" fontId="0" fillId="5" borderId="0" xfId="0" applyFill="1"/>
    <xf numFmtId="0" fontId="0" fillId="5" borderId="0" xfId="0" applyFill="1" applyAlignment="1">
      <alignment horizontal="center" vertical="center"/>
    </xf>
    <xf numFmtId="0" fontId="31" fillId="0" borderId="0" xfId="0" applyFont="1" applyAlignment="1" applyProtection="1">
      <alignment wrapText="1"/>
    </xf>
    <xf numFmtId="0" fontId="6" fillId="14" borderId="0" xfId="0" applyFont="1" applyFill="1" applyAlignment="1">
      <alignment horizontal="center" vertical="center" wrapText="1"/>
    </xf>
    <xf numFmtId="0" fontId="0" fillId="0" borderId="0" xfId="0" applyFill="1" applyAlignment="1">
      <alignment horizontal="center" vertical="center"/>
    </xf>
    <xf numFmtId="0" fontId="0" fillId="0" borderId="0" xfId="0" applyAlignment="1">
      <alignment horizontal="left"/>
    </xf>
    <xf numFmtId="0" fontId="0" fillId="0" borderId="0" xfId="0" applyFill="1" applyAlignment="1">
      <alignment horizontal="left"/>
    </xf>
    <xf numFmtId="0" fontId="38" fillId="0" borderId="0" xfId="0" applyFont="1" applyFill="1" applyAlignment="1">
      <alignment horizontal="left" vertical="center"/>
    </xf>
    <xf numFmtId="0" fontId="38" fillId="0" borderId="0" xfId="0" applyFont="1" applyFill="1" applyAlignment="1">
      <alignment horizontal="left"/>
    </xf>
    <xf numFmtId="0" fontId="0" fillId="17" borderId="0" xfId="0" applyFill="1" applyAlignment="1">
      <alignment horizontal="center"/>
    </xf>
    <xf numFmtId="0" fontId="0" fillId="17" borderId="0" xfId="0" applyFill="1" applyAlignment="1">
      <alignment horizontal="left"/>
    </xf>
    <xf numFmtId="0" fontId="6" fillId="17" borderId="0" xfId="0" applyFont="1" applyFill="1" applyAlignment="1">
      <alignment horizontal="left"/>
    </xf>
    <xf numFmtId="0" fontId="0" fillId="0" borderId="0" xfId="0" quotePrefix="1" applyAlignment="1">
      <alignment horizontal="left"/>
    </xf>
    <xf numFmtId="0" fontId="0" fillId="0" borderId="0" xfId="0" applyAlignment="1">
      <alignment vertical="top"/>
    </xf>
    <xf numFmtId="0" fontId="0" fillId="15" borderId="0" xfId="0" applyFill="1" applyAlignment="1">
      <alignment vertical="top"/>
    </xf>
    <xf numFmtId="0" fontId="0" fillId="18" borderId="0" xfId="0" applyFill="1" applyAlignment="1">
      <alignment horizontal="center" vertical="top"/>
    </xf>
    <xf numFmtId="0" fontId="0" fillId="13" borderId="0" xfId="0" applyFill="1" applyAlignment="1">
      <alignment horizontal="center" vertical="top" wrapText="1"/>
    </xf>
    <xf numFmtId="0" fontId="0" fillId="18" borderId="0" xfId="0" applyFill="1" applyAlignment="1">
      <alignment horizontal="center" vertical="top" wrapText="1"/>
    </xf>
    <xf numFmtId="0" fontId="0" fillId="0" borderId="0" xfId="0" applyAlignment="1">
      <alignment horizontal="center" vertical="top"/>
    </xf>
    <xf numFmtId="0" fontId="0" fillId="0" borderId="0" xfId="0" applyAlignment="1">
      <alignment horizontal="left" vertical="top"/>
    </xf>
    <xf numFmtId="0" fontId="0" fillId="15" borderId="0" xfId="0" applyFill="1"/>
    <xf numFmtId="0" fontId="0" fillId="18" borderId="0" xfId="0" applyFill="1" applyAlignment="1">
      <alignment horizontal="center"/>
    </xf>
    <xf numFmtId="0" fontId="0" fillId="13" borderId="0" xfId="0" applyFill="1" applyAlignment="1">
      <alignment horizontal="center" wrapText="1"/>
    </xf>
    <xf numFmtId="0" fontId="0" fillId="12" borderId="0" xfId="0" applyFill="1" applyAlignment="1">
      <alignment wrapText="1"/>
    </xf>
    <xf numFmtId="0" fontId="0" fillId="15" borderId="22" xfId="0" applyFill="1" applyBorder="1" applyAlignment="1">
      <alignment horizontal="left"/>
    </xf>
    <xf numFmtId="0" fontId="0" fillId="18" borderId="11" xfId="0" applyFill="1" applyBorder="1" applyAlignment="1">
      <alignment horizontal="center"/>
    </xf>
    <xf numFmtId="0" fontId="0" fillId="13" borderId="11" xfId="0" applyFill="1" applyBorder="1" applyAlignment="1">
      <alignment horizontal="center"/>
    </xf>
    <xf numFmtId="0" fontId="0" fillId="12" borderId="11" xfId="0" applyFill="1" applyBorder="1" applyAlignment="1">
      <alignment horizontal="center"/>
    </xf>
    <xf numFmtId="0" fontId="0" fillId="0" borderId="11" xfId="0" applyBorder="1" applyAlignment="1">
      <alignment horizontal="center"/>
    </xf>
    <xf numFmtId="0" fontId="0" fillId="0" borderId="11" xfId="0" applyBorder="1" applyAlignment="1">
      <alignment horizontal="left"/>
    </xf>
    <xf numFmtId="0" fontId="0" fillId="0" borderId="27" xfId="0" applyBorder="1" applyAlignment="1">
      <alignment horizontal="center"/>
    </xf>
    <xf numFmtId="0" fontId="0" fillId="15" borderId="68" xfId="0" applyFill="1" applyBorder="1" applyAlignment="1">
      <alignment horizontal="left"/>
    </xf>
    <xf numFmtId="0" fontId="0" fillId="18" borderId="66" xfId="0" applyFill="1" applyBorder="1" applyAlignment="1">
      <alignment horizontal="center"/>
    </xf>
    <xf numFmtId="0" fontId="0" fillId="13" borderId="66" xfId="0" applyFill="1" applyBorder="1" applyAlignment="1">
      <alignment horizontal="center"/>
    </xf>
    <xf numFmtId="0" fontId="0" fillId="12" borderId="66" xfId="0" applyFill="1" applyBorder="1" applyAlignment="1">
      <alignment horizontal="center"/>
    </xf>
    <xf numFmtId="0" fontId="0" fillId="0" borderId="66" xfId="0" applyBorder="1" applyAlignment="1">
      <alignment horizontal="center"/>
    </xf>
    <xf numFmtId="0" fontId="0" fillId="0" borderId="66" xfId="0" applyBorder="1" applyAlignment="1">
      <alignment horizontal="left"/>
    </xf>
    <xf numFmtId="0" fontId="0" fillId="0" borderId="23" xfId="0" applyBorder="1" applyAlignment="1">
      <alignment horizontal="center"/>
    </xf>
    <xf numFmtId="0" fontId="0" fillId="15" borderId="29" xfId="0" applyFill="1" applyBorder="1" applyAlignment="1">
      <alignment horizontal="left"/>
    </xf>
    <xf numFmtId="0" fontId="0" fillId="18" borderId="14" xfId="0" applyFill="1" applyBorder="1" applyAlignment="1">
      <alignment horizontal="center"/>
    </xf>
    <xf numFmtId="0" fontId="0" fillId="13" borderId="14" xfId="0" applyFill="1" applyBorder="1" applyAlignment="1">
      <alignment horizontal="center"/>
    </xf>
    <xf numFmtId="0" fontId="0" fillId="12" borderId="14" xfId="0" applyFill="1" applyBorder="1" applyAlignment="1">
      <alignment horizontal="center"/>
    </xf>
    <xf numFmtId="0" fontId="0" fillId="0" borderId="14" xfId="0" applyBorder="1" applyAlignment="1">
      <alignment horizontal="center"/>
    </xf>
    <xf numFmtId="0" fontId="0" fillId="0" borderId="14" xfId="0" applyBorder="1" applyAlignment="1">
      <alignment horizontal="left"/>
    </xf>
    <xf numFmtId="0" fontId="0" fillId="0" borderId="25" xfId="0" applyBorder="1" applyAlignment="1">
      <alignment horizontal="center"/>
    </xf>
    <xf numFmtId="0" fontId="0" fillId="0" borderId="5" xfId="0" applyBorder="1" applyAlignment="1">
      <alignment horizontal="center"/>
    </xf>
    <xf numFmtId="0" fontId="0" fillId="15" borderId="12" xfId="0" applyFill="1" applyBorder="1" applyAlignment="1">
      <alignment horizontal="left"/>
    </xf>
    <xf numFmtId="0" fontId="0" fillId="0" borderId="3" xfId="0" applyBorder="1" applyAlignment="1">
      <alignment horizontal="center"/>
    </xf>
    <xf numFmtId="0" fontId="0" fillId="15" borderId="9" xfId="0" applyFill="1" applyBorder="1" applyAlignment="1">
      <alignment horizontal="left"/>
    </xf>
    <xf numFmtId="0" fontId="0" fillId="18" borderId="8" xfId="0" applyFill="1" applyBorder="1" applyAlignment="1">
      <alignment horizontal="center"/>
    </xf>
    <xf numFmtId="0" fontId="0" fillId="13" borderId="8" xfId="0" applyFill="1" applyBorder="1" applyAlignment="1">
      <alignment horizontal="center"/>
    </xf>
    <xf numFmtId="0" fontId="0" fillId="12" borderId="8" xfId="0" applyFill="1" applyBorder="1" applyAlignment="1">
      <alignment horizontal="center"/>
    </xf>
    <xf numFmtId="0" fontId="0" fillId="0" borderId="8" xfId="0" applyBorder="1" applyAlignment="1">
      <alignment horizontal="center"/>
    </xf>
    <xf numFmtId="0" fontId="0" fillId="0" borderId="8" xfId="0" applyBorder="1" applyAlignment="1">
      <alignment horizontal="left"/>
    </xf>
    <xf numFmtId="0" fontId="0" fillId="0" borderId="32" xfId="0" applyBorder="1" applyAlignment="1">
      <alignment horizontal="center"/>
    </xf>
    <xf numFmtId="0" fontId="0" fillId="0" borderId="1" xfId="0" applyBorder="1" applyAlignment="1">
      <alignment horizontal="center"/>
    </xf>
    <xf numFmtId="0" fontId="39" fillId="18" borderId="0" xfId="0" applyFont="1" applyFill="1"/>
    <xf numFmtId="0" fontId="0" fillId="18" borderId="0" xfId="0" applyFill="1"/>
    <xf numFmtId="0" fontId="4" fillId="5" borderId="0" xfId="0" applyFont="1" applyFill="1" applyAlignment="1">
      <alignment horizontal="center" vertical="center" wrapText="1"/>
    </xf>
    <xf numFmtId="0" fontId="2" fillId="5" borderId="0" xfId="0" applyFont="1" applyFill="1" applyAlignment="1">
      <alignment horizontal="center" vertical="center"/>
    </xf>
    <xf numFmtId="0" fontId="41" fillId="14" borderId="0" xfId="0" applyFont="1" applyFill="1" applyAlignment="1">
      <alignment horizontal="center" vertical="center" wrapText="1"/>
    </xf>
    <xf numFmtId="0" fontId="42" fillId="0" borderId="0" xfId="0" applyFont="1"/>
    <xf numFmtId="0" fontId="43" fillId="14" borderId="0" xfId="0" applyFont="1" applyFill="1" applyAlignment="1">
      <alignment horizontal="center" vertical="center" wrapText="1"/>
    </xf>
    <xf numFmtId="0" fontId="35" fillId="0" borderId="0" xfId="0" applyFont="1"/>
    <xf numFmtId="0" fontId="44" fillId="14" borderId="0" xfId="0" applyFont="1" applyFill="1" applyAlignment="1">
      <alignment horizontal="center" vertical="center" wrapText="1"/>
    </xf>
    <xf numFmtId="0" fontId="40" fillId="0" borderId="0" xfId="0" applyFont="1"/>
    <xf numFmtId="0" fontId="2" fillId="0" borderId="0" xfId="0" applyFont="1" applyAlignment="1">
      <alignment horizontal="center" vertical="center" wrapText="1"/>
    </xf>
    <xf numFmtId="0" fontId="47" fillId="0" borderId="69" xfId="0" applyFont="1" applyBorder="1" applyAlignment="1">
      <alignment wrapText="1"/>
    </xf>
    <xf numFmtId="0" fontId="48" fillId="0" borderId="70" xfId="0" applyFont="1" applyBorder="1" applyAlignment="1">
      <alignment horizontal="center" vertical="center"/>
    </xf>
    <xf numFmtId="0" fontId="48" fillId="0" borderId="70" xfId="0" applyFont="1" applyBorder="1" applyAlignment="1">
      <alignment horizontal="center" vertical="center" wrapText="1"/>
    </xf>
    <xf numFmtId="0" fontId="47" fillId="0" borderId="69" xfId="0" quotePrefix="1" applyFont="1" applyBorder="1" applyAlignment="1">
      <alignment wrapText="1"/>
    </xf>
    <xf numFmtId="0" fontId="3" fillId="15" borderId="0" xfId="0" applyFont="1" applyFill="1" applyBorder="1" applyAlignment="1" applyProtection="1"/>
    <xf numFmtId="0" fontId="0" fillId="15" borderId="20" xfId="0" applyFont="1" applyFill="1" applyBorder="1" applyAlignment="1" applyProtection="1"/>
    <xf numFmtId="0" fontId="31" fillId="15" borderId="20" xfId="0" applyFont="1" applyFill="1" applyBorder="1" applyAlignment="1" applyProtection="1"/>
    <xf numFmtId="0" fontId="31" fillId="15" borderId="0" xfId="0" applyFont="1" applyFill="1" applyBorder="1" applyAlignment="1" applyProtection="1"/>
    <xf numFmtId="0" fontId="0" fillId="19" borderId="18" xfId="0" applyFill="1" applyBorder="1" applyAlignment="1">
      <alignment horizontal="center" vertical="center"/>
    </xf>
    <xf numFmtId="0" fontId="0" fillId="20" borderId="19" xfId="0" applyFill="1" applyBorder="1" applyAlignment="1">
      <alignment horizontal="center"/>
    </xf>
    <xf numFmtId="0" fontId="0" fillId="19" borderId="0" xfId="0" applyFill="1" applyBorder="1" applyAlignment="1">
      <alignment horizontal="center" vertical="center"/>
    </xf>
    <xf numFmtId="0" fontId="0" fillId="20" borderId="21" xfId="0" applyFill="1" applyBorder="1" applyAlignment="1">
      <alignment horizontal="center"/>
    </xf>
    <xf numFmtId="0" fontId="0" fillId="19" borderId="15" xfId="0" applyFill="1" applyBorder="1" applyAlignment="1">
      <alignment horizontal="center" vertical="center"/>
    </xf>
    <xf numFmtId="0" fontId="0" fillId="20" borderId="16" xfId="0" applyFill="1" applyBorder="1" applyAlignment="1">
      <alignment horizontal="center"/>
    </xf>
    <xf numFmtId="0" fontId="0" fillId="19" borderId="66" xfId="0" applyFill="1" applyBorder="1" applyAlignment="1">
      <alignment horizontal="center" vertical="center"/>
    </xf>
    <xf numFmtId="0" fontId="0" fillId="20" borderId="65" xfId="0" applyFill="1" applyBorder="1" applyAlignment="1">
      <alignment horizontal="center"/>
    </xf>
    <xf numFmtId="0" fontId="0" fillId="19" borderId="47" xfId="0" applyFill="1" applyBorder="1" applyAlignment="1">
      <alignment horizontal="center" vertical="center"/>
    </xf>
    <xf numFmtId="0" fontId="0" fillId="20" borderId="63" xfId="0" applyFill="1" applyBorder="1" applyAlignment="1">
      <alignment horizontal="center"/>
    </xf>
    <xf numFmtId="0" fontId="0" fillId="19" borderId="8" xfId="0" applyFill="1" applyBorder="1" applyAlignment="1">
      <alignment horizontal="center" vertical="center"/>
    </xf>
    <xf numFmtId="0" fontId="0" fillId="20" borderId="9" xfId="0" applyFill="1" applyBorder="1" applyAlignment="1">
      <alignment horizontal="center"/>
    </xf>
    <xf numFmtId="0" fontId="0" fillId="21" borderId="67" xfId="0" applyFill="1" applyBorder="1"/>
    <xf numFmtId="0" fontId="0" fillId="21" borderId="66" xfId="0" applyFill="1" applyBorder="1" applyAlignment="1">
      <alignment horizontal="center" vertical="center"/>
    </xf>
    <xf numFmtId="0" fontId="0" fillId="21" borderId="20" xfId="0" applyFill="1" applyBorder="1"/>
    <xf numFmtId="0" fontId="0" fillId="21" borderId="0" xfId="0" applyFill="1" applyBorder="1" applyAlignment="1">
      <alignment horizontal="center" vertical="center"/>
    </xf>
    <xf numFmtId="0" fontId="0" fillId="21" borderId="26" xfId="0" applyFill="1" applyBorder="1"/>
    <xf numFmtId="0" fontId="0" fillId="21" borderId="15" xfId="0" applyFill="1" applyBorder="1" applyAlignment="1">
      <alignment horizontal="center" vertical="center"/>
    </xf>
    <xf numFmtId="0" fontId="0" fillId="12" borderId="7" xfId="0" applyFill="1" applyBorder="1"/>
    <xf numFmtId="0" fontId="0" fillId="12" borderId="8" xfId="0" applyFill="1" applyBorder="1" applyAlignment="1">
      <alignment horizontal="center" vertical="center"/>
    </xf>
    <xf numFmtId="0" fontId="0" fillId="12" borderId="67" xfId="0" applyFill="1" applyBorder="1"/>
    <xf numFmtId="0" fontId="0" fillId="12" borderId="66" xfId="0" applyFill="1" applyBorder="1" applyAlignment="1">
      <alignment horizontal="center" vertical="center"/>
    </xf>
    <xf numFmtId="0" fontId="0" fillId="12" borderId="20" xfId="0" applyFill="1" applyBorder="1"/>
    <xf numFmtId="0" fontId="0" fillId="12" borderId="0" xfId="0" applyFill="1" applyBorder="1" applyAlignment="1">
      <alignment horizontal="center" vertical="center"/>
    </xf>
    <xf numFmtId="0" fontId="0" fillId="12" borderId="26" xfId="0" applyFill="1" applyBorder="1"/>
    <xf numFmtId="0" fontId="0" fillId="12" borderId="15" xfId="0" applyFill="1" applyBorder="1" applyAlignment="1">
      <alignment horizontal="center" vertical="center"/>
    </xf>
    <xf numFmtId="0" fontId="0" fillId="21" borderId="17" xfId="0" applyFill="1" applyBorder="1"/>
    <xf numFmtId="0" fontId="0" fillId="21" borderId="18" xfId="0" applyFill="1" applyBorder="1" applyAlignment="1">
      <alignment horizontal="center" vertical="center"/>
    </xf>
    <xf numFmtId="0" fontId="0" fillId="21" borderId="64" xfId="0" applyFill="1" applyBorder="1"/>
    <xf numFmtId="0" fontId="0" fillId="21" borderId="47" xfId="0" applyFill="1" applyBorder="1" applyAlignment="1">
      <alignment horizontal="center" vertical="center"/>
    </xf>
    <xf numFmtId="0" fontId="0" fillId="13" borderId="0" xfId="0" applyFill="1" applyAlignment="1">
      <alignment horizontal="center" vertical="center"/>
    </xf>
    <xf numFmtId="0" fontId="2" fillId="13" borderId="0" xfId="0" applyFont="1" applyFill="1" applyAlignment="1">
      <alignment horizontal="center" vertical="center"/>
    </xf>
    <xf numFmtId="0" fontId="3" fillId="0" borderId="0" xfId="0" applyFont="1" applyFill="1" applyAlignment="1">
      <alignment horizontal="center" vertical="center" wrapText="1"/>
    </xf>
    <xf numFmtId="0" fontId="27" fillId="0" borderId="0" xfId="2" applyFont="1" applyFill="1" applyAlignment="1">
      <alignment horizontal="left" vertical="center"/>
    </xf>
    <xf numFmtId="0" fontId="7" fillId="0" borderId="0" xfId="2" applyFill="1"/>
    <xf numFmtId="0" fontId="7" fillId="0" borderId="0" xfId="2" applyFont="1" applyFill="1" applyProtection="1"/>
    <xf numFmtId="0" fontId="0" fillId="0" borderId="0" xfId="0" applyFill="1" applyProtection="1"/>
    <xf numFmtId="0" fontId="28" fillId="0" borderId="0" xfId="0" applyFont="1" applyFill="1" applyProtection="1"/>
    <xf numFmtId="0" fontId="27" fillId="0" borderId="0" xfId="2" applyFont="1" applyFill="1" applyAlignment="1" applyProtection="1">
      <alignment vertical="center" wrapText="1"/>
    </xf>
    <xf numFmtId="0" fontId="31" fillId="0" borderId="0" xfId="0" applyFont="1" applyFill="1" applyProtection="1"/>
    <xf numFmtId="164" fontId="49" fillId="2" borderId="1" xfId="0" applyNumberFormat="1" applyFont="1" applyFill="1" applyBorder="1" applyAlignment="1" applyProtection="1">
      <alignment horizontal="right" vertical="center" wrapText="1"/>
    </xf>
    <xf numFmtId="0" fontId="49" fillId="2" borderId="32" xfId="0" applyFont="1" applyFill="1" applyBorder="1" applyAlignment="1" applyProtection="1">
      <alignment horizontal="center" vertical="center" wrapText="1"/>
    </xf>
    <xf numFmtId="0" fontId="28" fillId="12" borderId="32" xfId="0" applyFont="1" applyFill="1" applyBorder="1" applyAlignment="1" applyProtection="1">
      <alignment horizontal="center" vertical="center"/>
      <protection locked="0"/>
    </xf>
    <xf numFmtId="0" fontId="28" fillId="12" borderId="60" xfId="0" applyFont="1" applyFill="1" applyBorder="1" applyAlignment="1" applyProtection="1">
      <alignment horizontal="center" vertical="center" wrapText="1"/>
      <protection locked="0"/>
    </xf>
    <xf numFmtId="164" fontId="49" fillId="2" borderId="3" xfId="0" applyNumberFormat="1" applyFont="1" applyFill="1" applyBorder="1" applyAlignment="1" applyProtection="1">
      <alignment horizontal="right" vertical="center" wrapText="1"/>
    </xf>
    <xf numFmtId="0" fontId="49" fillId="2" borderId="27"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protection locked="0"/>
    </xf>
    <xf numFmtId="0" fontId="0" fillId="12" borderId="61" xfId="0" applyFont="1" applyFill="1" applyBorder="1" applyAlignment="1" applyProtection="1">
      <alignment horizontal="center" vertical="center" wrapText="1"/>
      <protection locked="0"/>
    </xf>
    <xf numFmtId="164" fontId="49" fillId="2" borderId="5" xfId="0" applyNumberFormat="1" applyFont="1" applyFill="1" applyBorder="1" applyAlignment="1" applyProtection="1">
      <alignment horizontal="right" vertical="center" wrapText="1"/>
    </xf>
    <xf numFmtId="0" fontId="49" fillId="2" borderId="25" xfId="0" applyFont="1" applyFill="1" applyBorder="1" applyAlignment="1" applyProtection="1">
      <alignment horizontal="center" vertical="center" wrapText="1"/>
    </xf>
    <xf numFmtId="0" fontId="0" fillId="12" borderId="25" xfId="0" applyFont="1" applyFill="1" applyBorder="1" applyAlignment="1" applyProtection="1">
      <alignment horizontal="center" vertical="center"/>
      <protection locked="0"/>
    </xf>
    <xf numFmtId="0" fontId="0" fillId="12" borderId="62" xfId="0" applyFont="1" applyFill="1" applyBorder="1" applyAlignment="1" applyProtection="1">
      <alignment horizontal="center" vertical="center" wrapText="1"/>
      <protection locked="0"/>
    </xf>
    <xf numFmtId="0" fontId="50" fillId="12" borderId="57" xfId="0" applyFont="1" applyFill="1" applyBorder="1" applyAlignment="1" applyProtection="1">
      <alignment horizontal="left" vertical="justify"/>
    </xf>
    <xf numFmtId="0" fontId="50" fillId="12" borderId="58" xfId="0" applyFont="1" applyFill="1" applyBorder="1" applyAlignment="1" applyProtection="1">
      <alignment horizontal="left" vertical="justify"/>
    </xf>
    <xf numFmtId="0" fontId="50" fillId="12" borderId="59" xfId="0" applyFont="1" applyFill="1" applyBorder="1" applyAlignment="1" applyProtection="1">
      <alignment horizontal="left" vertical="justify"/>
    </xf>
    <xf numFmtId="164" fontId="49" fillId="0" borderId="3" xfId="0" quotePrefix="1" applyNumberFormat="1" applyFont="1" applyFill="1" applyBorder="1" applyAlignment="1" applyProtection="1">
      <alignment horizontal="right" vertical="center" wrapText="1"/>
      <protection locked="0"/>
    </xf>
    <xf numFmtId="164" fontId="49" fillId="0" borderId="3" xfId="0" applyNumberFormat="1" applyFont="1" applyFill="1" applyBorder="1" applyAlignment="1" applyProtection="1">
      <alignment horizontal="right" vertical="center" wrapText="1"/>
      <protection locked="0"/>
    </xf>
    <xf numFmtId="164" fontId="49" fillId="0" borderId="1" xfId="0" applyNumberFormat="1" applyFont="1" applyFill="1" applyBorder="1" applyAlignment="1" applyProtection="1">
      <alignment horizontal="right" vertical="center" wrapText="1"/>
      <protection locked="0"/>
    </xf>
    <xf numFmtId="0" fontId="6" fillId="0" borderId="0" xfId="0" applyFont="1" applyFill="1" applyAlignment="1">
      <alignment horizont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8" borderId="71" xfId="3" applyFont="1" applyFill="1" applyBorder="1" applyAlignment="1">
      <alignment horizontal="center"/>
    </xf>
    <xf numFmtId="0" fontId="6" fillId="8" borderId="72" xfId="3" applyFont="1" applyFill="1" applyBorder="1" applyAlignment="1">
      <alignment horizontal="center"/>
    </xf>
    <xf numFmtId="0" fontId="11" fillId="0" borderId="0" xfId="5" applyFont="1"/>
    <xf numFmtId="0" fontId="11" fillId="22" borderId="17" xfId="5" applyFont="1" applyFill="1" applyBorder="1"/>
    <xf numFmtId="0" fontId="53" fillId="22" borderId="18" xfId="5" applyFont="1" applyFill="1" applyBorder="1" applyAlignment="1">
      <alignment horizontal="center"/>
    </xf>
    <xf numFmtId="0" fontId="11" fillId="22" borderId="19" xfId="5" applyFont="1" applyFill="1" applyBorder="1"/>
    <xf numFmtId="0" fontId="11" fillId="22" borderId="20" xfId="5" applyFont="1" applyFill="1" applyBorder="1"/>
    <xf numFmtId="0" fontId="54" fillId="22" borderId="0" xfId="5" applyFont="1" applyFill="1" applyBorder="1" applyAlignment="1">
      <alignment horizontal="right" vertical="top"/>
    </xf>
    <xf numFmtId="0" fontId="11" fillId="22" borderId="21" xfId="5" applyFont="1" applyFill="1" applyBorder="1"/>
    <xf numFmtId="0" fontId="55" fillId="22" borderId="0" xfId="5" applyFont="1" applyFill="1" applyBorder="1" applyAlignment="1">
      <alignment horizontal="center" wrapText="1"/>
    </xf>
    <xf numFmtId="0" fontId="55" fillId="22" borderId="14" xfId="5" applyFont="1" applyFill="1" applyBorder="1" applyAlignment="1">
      <alignment horizontal="center" vertical="center" wrapText="1"/>
    </xf>
    <xf numFmtId="0" fontId="17" fillId="22" borderId="0" xfId="5" applyFont="1" applyFill="1" applyBorder="1" applyAlignment="1">
      <alignment horizontal="center" vertical="center" wrapText="1"/>
    </xf>
    <xf numFmtId="0" fontId="56" fillId="22" borderId="47" xfId="5" applyFont="1" applyFill="1" applyBorder="1" applyAlignment="1">
      <alignment horizontal="center" vertical="center" wrapText="1"/>
    </xf>
    <xf numFmtId="0" fontId="11" fillId="22" borderId="26" xfId="5" applyFont="1" applyFill="1" applyBorder="1"/>
    <xf numFmtId="15" fontId="53" fillId="22" borderId="15" xfId="5" applyNumberFormat="1" applyFont="1" applyFill="1" applyBorder="1" applyAlignment="1">
      <alignment horizontal="center" vertical="center" wrapText="1"/>
    </xf>
    <xf numFmtId="0" fontId="11" fillId="22" borderId="16" xfId="5" applyFont="1" applyFill="1" applyBorder="1"/>
    <xf numFmtId="0" fontId="11" fillId="0" borderId="0" xfId="5"/>
    <xf numFmtId="0" fontId="11" fillId="22" borderId="16" xfId="5" applyFill="1" applyBorder="1"/>
    <xf numFmtId="0" fontId="11" fillId="22" borderId="15" xfId="5" applyFill="1" applyBorder="1"/>
    <xf numFmtId="0" fontId="11" fillId="22" borderId="26" xfId="5" applyFill="1" applyBorder="1"/>
    <xf numFmtId="0" fontId="17" fillId="22" borderId="21" xfId="3" applyFont="1" applyFill="1" applyBorder="1"/>
    <xf numFmtId="0" fontId="17" fillId="22" borderId="20" xfId="3" applyFont="1" applyFill="1" applyBorder="1"/>
    <xf numFmtId="0" fontId="17" fillId="22" borderId="0" xfId="3" applyFont="1" applyFill="1" applyBorder="1" applyAlignment="1">
      <alignment horizontal="left" vertical="center" wrapText="1"/>
    </xf>
    <xf numFmtId="0" fontId="17" fillId="22" borderId="0" xfId="3" applyFont="1" applyFill="1" applyBorder="1" applyAlignment="1">
      <alignment vertical="top" wrapText="1"/>
    </xf>
    <xf numFmtId="0" fontId="17" fillId="22" borderId="0" xfId="3" applyFont="1" applyFill="1" applyBorder="1" applyAlignment="1">
      <alignment horizontal="left" vertical="center"/>
    </xf>
    <xf numFmtId="0" fontId="19" fillId="22" borderId="20" xfId="3" applyFont="1" applyFill="1" applyBorder="1"/>
    <xf numFmtId="0" fontId="17" fillId="22" borderId="0" xfId="3" applyFont="1" applyFill="1" applyBorder="1" applyAlignment="1">
      <alignment horizontal="left" wrapText="1"/>
    </xf>
    <xf numFmtId="0" fontId="17" fillId="22" borderId="21" xfId="3" applyFont="1" applyFill="1" applyBorder="1" applyAlignment="1">
      <alignment vertical="top"/>
    </xf>
    <xf numFmtId="0" fontId="17" fillId="22" borderId="20" xfId="3" applyFont="1" applyFill="1" applyBorder="1" applyAlignment="1">
      <alignment vertical="top"/>
    </xf>
    <xf numFmtId="0" fontId="16" fillId="22" borderId="0" xfId="3" applyFont="1" applyFill="1" applyBorder="1" applyAlignment="1"/>
    <xf numFmtId="0" fontId="16" fillId="22" borderId="0" xfId="3" applyFont="1" applyFill="1" applyBorder="1" applyAlignment="1">
      <alignment vertical="center"/>
    </xf>
    <xf numFmtId="15" fontId="16" fillId="22" borderId="0" xfId="3" applyNumberFormat="1" applyFont="1" applyFill="1" applyBorder="1" applyAlignment="1">
      <alignment vertical="center"/>
    </xf>
    <xf numFmtId="0" fontId="21" fillId="22" borderId="0" xfId="3" applyFont="1" applyFill="1" applyBorder="1" applyAlignment="1">
      <alignment horizontal="left" vertical="top" wrapText="1"/>
    </xf>
    <xf numFmtId="0" fontId="16" fillId="22" borderId="0" xfId="3" applyFont="1" applyFill="1" applyBorder="1" applyAlignment="1" applyProtection="1">
      <alignment horizontal="center" vertical="top" wrapText="1"/>
      <protection locked="0"/>
    </xf>
    <xf numFmtId="0" fontId="17" fillId="22" borderId="0" xfId="3" applyFont="1" applyFill="1" applyBorder="1" applyAlignment="1">
      <alignment vertical="center"/>
    </xf>
    <xf numFmtId="0" fontId="16" fillId="22" borderId="0" xfId="3" applyFont="1" applyFill="1" applyBorder="1" applyAlignment="1">
      <alignment horizontal="left" wrapText="1"/>
    </xf>
    <xf numFmtId="0" fontId="12" fillId="0" borderId="0" xfId="5" applyFont="1" applyAlignment="1">
      <alignment vertical="top"/>
    </xf>
    <xf numFmtId="0" fontId="12" fillId="0" borderId="0" xfId="5" applyFont="1" applyFill="1" applyBorder="1" applyAlignment="1">
      <alignment vertical="top"/>
    </xf>
    <xf numFmtId="0" fontId="12" fillId="22" borderId="21" xfId="5" applyFont="1" applyFill="1" applyBorder="1" applyAlignment="1">
      <alignment vertical="top"/>
    </xf>
    <xf numFmtId="0" fontId="58" fillId="22" borderId="0" xfId="5" applyFont="1" applyFill="1" applyBorder="1" applyAlignment="1">
      <alignment horizontal="center" vertical="center"/>
    </xf>
    <xf numFmtId="0" fontId="18" fillId="22" borderId="20" xfId="5" applyFont="1" applyFill="1" applyBorder="1" applyAlignment="1">
      <alignment horizontal="center" vertical="center"/>
    </xf>
    <xf numFmtId="0" fontId="53" fillId="22" borderId="15" xfId="5" applyFont="1" applyFill="1" applyBorder="1" applyAlignment="1">
      <alignment horizontal="center" vertical="center"/>
    </xf>
    <xf numFmtId="0" fontId="16" fillId="22" borderId="20" xfId="5" applyFont="1" applyFill="1" applyBorder="1" applyAlignment="1">
      <alignment horizontal="center" vertical="center"/>
    </xf>
    <xf numFmtId="0" fontId="60" fillId="22" borderId="20" xfId="5" applyFont="1" applyFill="1" applyBorder="1" applyAlignment="1">
      <alignment horizontal="center" vertical="center" wrapText="1"/>
    </xf>
    <xf numFmtId="0" fontId="12" fillId="22" borderId="0" xfId="5" applyFont="1" applyFill="1" applyBorder="1" applyAlignment="1">
      <alignment vertical="top"/>
    </xf>
    <xf numFmtId="0" fontId="60" fillId="22" borderId="0" xfId="5" applyFont="1" applyFill="1" applyBorder="1" applyAlignment="1">
      <alignment horizontal="center" vertical="center" wrapText="1"/>
    </xf>
    <xf numFmtId="0" fontId="12" fillId="0" borderId="0" xfId="5" applyFont="1" applyAlignment="1"/>
    <xf numFmtId="0" fontId="12" fillId="0" borderId="0" xfId="5" applyFont="1" applyFill="1" applyBorder="1" applyAlignment="1"/>
    <xf numFmtId="0" fontId="12" fillId="22" borderId="19" xfId="5" applyFont="1" applyFill="1" applyBorder="1" applyAlignment="1"/>
    <xf numFmtId="0" fontId="12" fillId="22" borderId="18" xfId="5" applyFont="1" applyFill="1" applyBorder="1" applyAlignment="1"/>
    <xf numFmtId="0" fontId="54" fillId="22" borderId="18" xfId="5" applyFont="1" applyFill="1" applyBorder="1" applyAlignment="1">
      <alignment horizontal="right" wrapText="1"/>
    </xf>
    <xf numFmtId="0" fontId="54" fillId="22" borderId="17" xfId="5" applyFont="1" applyFill="1" applyBorder="1" applyAlignment="1">
      <alignment horizontal="right" wrapText="1"/>
    </xf>
    <xf numFmtId="0" fontId="17" fillId="0" borderId="0" xfId="3" applyFont="1"/>
    <xf numFmtId="0" fontId="17" fillId="0" borderId="0" xfId="3" applyFont="1" applyAlignment="1">
      <alignment vertical="center"/>
    </xf>
    <xf numFmtId="0" fontId="17" fillId="22" borderId="17" xfId="3" applyFont="1" applyFill="1" applyBorder="1"/>
    <xf numFmtId="0" fontId="17" fillId="22" borderId="19" xfId="3" applyFont="1" applyFill="1" applyBorder="1"/>
    <xf numFmtId="0" fontId="17" fillId="0" borderId="0" xfId="3" applyFont="1" applyAlignment="1"/>
    <xf numFmtId="0" fontId="17" fillId="22" borderId="20" xfId="3" applyFont="1" applyFill="1" applyBorder="1" applyAlignment="1"/>
    <xf numFmtId="0" fontId="55" fillId="22" borderId="0" xfId="5" applyFont="1" applyFill="1" applyBorder="1" applyAlignment="1">
      <alignment vertical="center" wrapText="1" shrinkToFit="1"/>
    </xf>
    <xf numFmtId="0" fontId="17" fillId="22" borderId="21" xfId="3" applyFont="1" applyFill="1" applyBorder="1" applyAlignment="1"/>
    <xf numFmtId="0" fontId="53" fillId="22" borderId="0" xfId="5" applyFont="1" applyFill="1" applyBorder="1" applyAlignment="1">
      <alignment horizontal="center" vertical="center" wrapText="1" shrinkToFit="1"/>
    </xf>
    <xf numFmtId="1" fontId="17" fillId="0" borderId="0" xfId="3" applyNumberFormat="1" applyFont="1" applyProtection="1">
      <protection hidden="1"/>
    </xf>
    <xf numFmtId="1" fontId="17" fillId="22" borderId="20" xfId="3" applyNumberFormat="1" applyFont="1" applyFill="1" applyBorder="1" applyProtection="1">
      <protection hidden="1"/>
    </xf>
    <xf numFmtId="0" fontId="16" fillId="22" borderId="27" xfId="3" applyFont="1" applyFill="1" applyBorder="1" applyAlignment="1" applyProtection="1">
      <alignment horizontal="center" vertical="center"/>
    </xf>
    <xf numFmtId="0" fontId="17" fillId="24" borderId="27" xfId="3" applyFont="1" applyFill="1" applyBorder="1" applyAlignment="1" applyProtection="1">
      <alignment horizontal="left" vertical="center" wrapText="1"/>
      <protection locked="0"/>
    </xf>
    <xf numFmtId="0" fontId="17" fillId="24" borderId="27" xfId="3" applyFont="1" applyFill="1" applyBorder="1" applyAlignment="1" applyProtection="1">
      <alignment horizontal="left" vertical="center"/>
      <protection locked="0"/>
    </xf>
    <xf numFmtId="1" fontId="16" fillId="22" borderId="27" xfId="3" applyNumberFormat="1" applyFont="1" applyFill="1" applyBorder="1" applyAlignment="1" applyProtection="1">
      <alignment horizontal="center" vertical="center"/>
    </xf>
    <xf numFmtId="0" fontId="17" fillId="4" borderId="27" xfId="3" applyFont="1" applyFill="1" applyBorder="1" applyAlignment="1" applyProtection="1">
      <alignment horizontal="left" vertical="center"/>
      <protection locked="0"/>
    </xf>
    <xf numFmtId="0" fontId="17" fillId="0" borderId="27" xfId="3" applyFont="1" applyFill="1" applyBorder="1" applyAlignment="1" applyProtection="1">
      <alignment horizontal="left" vertical="center"/>
      <protection locked="0"/>
    </xf>
    <xf numFmtId="0" fontId="17" fillId="22" borderId="26" xfId="3" applyFont="1" applyFill="1" applyBorder="1"/>
    <xf numFmtId="0" fontId="17" fillId="22" borderId="15" xfId="3" applyFont="1" applyFill="1" applyBorder="1" applyAlignment="1">
      <alignment vertical="center"/>
    </xf>
    <xf numFmtId="0" fontId="17" fillId="22" borderId="15" xfId="3" applyFont="1" applyFill="1" applyBorder="1"/>
    <xf numFmtId="0" fontId="17" fillId="22" borderId="16" xfId="3" applyFont="1" applyFill="1" applyBorder="1"/>
    <xf numFmtId="0" fontId="12" fillId="0" borderId="0" xfId="5" applyFont="1" applyAlignment="1">
      <alignment vertical="center"/>
    </xf>
    <xf numFmtId="0" fontId="12" fillId="22" borderId="21" xfId="5" applyFont="1" applyFill="1" applyBorder="1" applyAlignment="1">
      <alignment vertical="center"/>
    </xf>
    <xf numFmtId="0" fontId="12" fillId="0" borderId="0" xfId="5" applyFont="1" applyFill="1" applyBorder="1" applyAlignment="1">
      <alignment vertical="center"/>
    </xf>
    <xf numFmtId="0" fontId="12" fillId="4" borderId="0" xfId="3" applyFont="1" applyFill="1" applyAlignment="1">
      <alignment vertical="center"/>
    </xf>
    <xf numFmtId="0" fontId="17" fillId="22" borderId="20" xfId="3" applyFont="1" applyFill="1" applyBorder="1" applyAlignment="1">
      <alignment vertical="center"/>
    </xf>
    <xf numFmtId="0" fontId="17" fillId="22" borderId="21" xfId="3" applyFont="1" applyFill="1" applyBorder="1" applyAlignment="1">
      <alignment vertical="center"/>
    </xf>
    <xf numFmtId="0" fontId="17" fillId="22" borderId="0" xfId="3" applyFont="1" applyFill="1" applyBorder="1" applyAlignment="1"/>
    <xf numFmtId="0" fontId="16" fillId="22" borderId="25" xfId="3" applyFont="1" applyFill="1" applyBorder="1" applyAlignment="1">
      <alignment horizontal="center" vertical="center"/>
    </xf>
    <xf numFmtId="0" fontId="17" fillId="22" borderId="23" xfId="3" applyFont="1" applyFill="1" applyBorder="1" applyAlignment="1">
      <alignment horizontal="center" vertical="center"/>
    </xf>
    <xf numFmtId="0" fontId="17" fillId="22" borderId="27" xfId="3" applyFont="1" applyFill="1" applyBorder="1" applyAlignment="1">
      <alignment horizontal="center" vertical="center"/>
    </xf>
    <xf numFmtId="0" fontId="17" fillId="22" borderId="27" xfId="3" applyFont="1" applyFill="1" applyBorder="1" applyAlignment="1">
      <alignment vertical="center"/>
    </xf>
    <xf numFmtId="0" fontId="62" fillId="22" borderId="0" xfId="3" applyFont="1" applyFill="1" applyBorder="1" applyAlignment="1">
      <alignment vertical="center"/>
    </xf>
    <xf numFmtId="0" fontId="12" fillId="4" borderId="0" xfId="3" applyFont="1" applyFill="1" applyAlignment="1">
      <alignment vertical="center" wrapText="1"/>
    </xf>
    <xf numFmtId="0" fontId="17" fillId="22" borderId="20" xfId="3" applyFont="1" applyFill="1" applyBorder="1" applyAlignment="1">
      <alignment vertical="center" wrapText="1"/>
    </xf>
    <xf numFmtId="0" fontId="17" fillId="22" borderId="21" xfId="3" applyFont="1" applyFill="1" applyBorder="1" applyAlignment="1">
      <alignment vertical="center" wrapText="1"/>
    </xf>
    <xf numFmtId="0" fontId="12" fillId="0" borderId="0" xfId="3" applyFont="1" applyAlignment="1">
      <alignment vertical="center" wrapText="1"/>
    </xf>
    <xf numFmtId="0" fontId="16" fillId="22" borderId="11" xfId="3" applyFont="1" applyFill="1" applyBorder="1" applyAlignment="1">
      <alignment horizontal="left" vertical="center"/>
    </xf>
    <xf numFmtId="0" fontId="17" fillId="22" borderId="11" xfId="3" applyFont="1" applyFill="1" applyBorder="1" applyAlignment="1">
      <alignment horizontal="left" vertical="center" wrapText="1"/>
    </xf>
    <xf numFmtId="0" fontId="17" fillId="22" borderId="11" xfId="3" applyFont="1" applyFill="1" applyBorder="1" applyAlignment="1">
      <alignment horizontal="left" vertical="center"/>
    </xf>
    <xf numFmtId="0" fontId="11" fillId="22" borderId="26" xfId="5" applyFill="1" applyBorder="1" applyAlignment="1">
      <alignment vertical="center"/>
    </xf>
    <xf numFmtId="0" fontId="11" fillId="22" borderId="15" xfId="5" applyFill="1" applyBorder="1" applyAlignment="1">
      <alignment vertical="center"/>
    </xf>
    <xf numFmtId="0" fontId="11" fillId="22" borderId="15" xfId="5" applyFill="1" applyBorder="1" applyAlignment="1">
      <alignment vertical="center" wrapText="1"/>
    </xf>
    <xf numFmtId="0" fontId="11" fillId="22" borderId="16" xfId="5" applyFill="1" applyBorder="1" applyAlignment="1">
      <alignment vertical="center"/>
    </xf>
    <xf numFmtId="0" fontId="11" fillId="0" borderId="0" xfId="5" applyAlignment="1">
      <alignment vertical="center"/>
    </xf>
    <xf numFmtId="0" fontId="63" fillId="26" borderId="60" xfId="2" applyFont="1" applyFill="1" applyBorder="1" applyAlignment="1" applyProtection="1">
      <alignment horizontal="center" vertical="center"/>
      <protection locked="0"/>
    </xf>
    <xf numFmtId="0" fontId="17" fillId="4" borderId="0" xfId="3" applyFont="1" applyFill="1" applyAlignment="1">
      <alignment vertical="center"/>
    </xf>
    <xf numFmtId="0" fontId="12" fillId="0" borderId="0" xfId="3" applyFont="1" applyFill="1" applyBorder="1" applyAlignment="1">
      <alignment vertical="top"/>
    </xf>
    <xf numFmtId="0" fontId="12" fillId="0" borderId="0" xfId="3" applyFont="1" applyAlignment="1"/>
    <xf numFmtId="0" fontId="54" fillId="22" borderId="17" xfId="3" applyFont="1" applyFill="1" applyBorder="1" applyAlignment="1">
      <alignment horizontal="right" wrapText="1"/>
    </xf>
    <xf numFmtId="0" fontId="54" fillId="22" borderId="18" xfId="3" applyFont="1" applyFill="1" applyBorder="1" applyAlignment="1">
      <alignment horizontal="right" wrapText="1"/>
    </xf>
    <xf numFmtId="0" fontId="12" fillId="22" borderId="18" xfId="3" applyFont="1" applyFill="1" applyBorder="1" applyAlignment="1"/>
    <xf numFmtId="0" fontId="12" fillId="22" borderId="19" xfId="3" applyFont="1" applyFill="1" applyBorder="1" applyAlignment="1"/>
    <xf numFmtId="0" fontId="12" fillId="0" borderId="0" xfId="3" applyFont="1" applyFill="1" applyBorder="1" applyAlignment="1"/>
    <xf numFmtId="0" fontId="60" fillId="22" borderId="20" xfId="3" applyFont="1" applyFill="1" applyBorder="1" applyAlignment="1">
      <alignment horizontal="center" vertical="center" wrapText="1"/>
    </xf>
    <xf numFmtId="0" fontId="60" fillId="22" borderId="0" xfId="3" applyFont="1" applyFill="1" applyBorder="1" applyAlignment="1">
      <alignment horizontal="center" vertical="center" wrapText="1"/>
    </xf>
    <xf numFmtId="0" fontId="12" fillId="22" borderId="0" xfId="3" applyFont="1" applyFill="1" applyBorder="1" applyAlignment="1">
      <alignment vertical="top"/>
    </xf>
    <xf numFmtId="0" fontId="54" fillId="22" borderId="0" xfId="3" applyFont="1" applyFill="1" applyBorder="1" applyAlignment="1">
      <alignment horizontal="right" vertical="top"/>
    </xf>
    <xf numFmtId="0" fontId="12" fillId="22" borderId="21" xfId="3" applyFont="1" applyFill="1" applyBorder="1" applyAlignment="1">
      <alignment vertical="top"/>
    </xf>
    <xf numFmtId="0" fontId="16" fillId="22" borderId="20" xfId="3" applyFont="1" applyFill="1" applyBorder="1" applyAlignment="1">
      <alignment horizontal="center" vertical="center"/>
    </xf>
    <xf numFmtId="0" fontId="53" fillId="22" borderId="15" xfId="3" applyFont="1" applyFill="1" applyBorder="1" applyAlignment="1">
      <alignment horizontal="center" vertical="center"/>
    </xf>
    <xf numFmtId="0" fontId="18" fillId="22" borderId="20" xfId="3" applyFont="1" applyFill="1" applyBorder="1" applyAlignment="1">
      <alignment horizontal="center" vertical="center"/>
    </xf>
    <xf numFmtId="0" fontId="12" fillId="22" borderId="21" xfId="3" applyFont="1" applyFill="1" applyBorder="1" applyAlignment="1">
      <alignment vertical="center"/>
    </xf>
    <xf numFmtId="0" fontId="12" fillId="0" borderId="0" xfId="3" applyFont="1" applyFill="1" applyBorder="1" applyAlignment="1">
      <alignment vertical="center"/>
    </xf>
    <xf numFmtId="0" fontId="17" fillId="22" borderId="0" xfId="3" applyFont="1" applyFill="1" applyBorder="1" applyAlignment="1">
      <alignment vertical="center" wrapText="1"/>
    </xf>
    <xf numFmtId="0" fontId="12" fillId="4" borderId="0" xfId="3" applyFont="1" applyFill="1" applyAlignment="1">
      <alignment horizontal="left" vertical="center"/>
    </xf>
    <xf numFmtId="0" fontId="17" fillId="22" borderId="20" xfId="3" applyFont="1" applyFill="1" applyBorder="1" applyAlignment="1">
      <alignment horizontal="left" vertical="center"/>
    </xf>
    <xf numFmtId="0" fontId="17" fillId="22" borderId="21" xfId="3" applyFont="1" applyFill="1" applyBorder="1" applyAlignment="1">
      <alignment horizontal="left" vertical="center"/>
    </xf>
    <xf numFmtId="0" fontId="11" fillId="0" borderId="0" xfId="3" applyAlignment="1">
      <alignment vertical="center"/>
    </xf>
    <xf numFmtId="0" fontId="11" fillId="22" borderId="26" xfId="3" applyFill="1" applyBorder="1" applyAlignment="1">
      <alignment vertical="center"/>
    </xf>
    <xf numFmtId="0" fontId="11" fillId="22" borderId="15" xfId="3" applyFill="1" applyBorder="1" applyAlignment="1">
      <alignment vertical="center"/>
    </xf>
    <xf numFmtId="0" fontId="11" fillId="22" borderId="15" xfId="3" applyFill="1" applyBorder="1" applyAlignment="1">
      <alignment vertical="center" wrapText="1"/>
    </xf>
    <xf numFmtId="0" fontId="11" fillId="22" borderId="16" xfId="3" applyFill="1" applyBorder="1" applyAlignment="1">
      <alignment vertical="center"/>
    </xf>
    <xf numFmtId="0" fontId="11" fillId="0" borderId="0" xfId="3"/>
    <xf numFmtId="0" fontId="64" fillId="16" borderId="0" xfId="5" applyFont="1" applyFill="1" applyAlignment="1">
      <alignment horizontal="center"/>
    </xf>
    <xf numFmtId="0" fontId="11" fillId="0" borderId="0" xfId="5" applyAlignment="1">
      <alignment horizontal="left"/>
    </xf>
    <xf numFmtId="0" fontId="53" fillId="27" borderId="0" xfId="5" applyFont="1" applyFill="1"/>
    <xf numFmtId="14" fontId="53" fillId="27" borderId="0" xfId="5" applyNumberFormat="1" applyFont="1" applyFill="1"/>
    <xf numFmtId="0" fontId="53" fillId="27" borderId="0" xfId="5" applyFont="1" applyFill="1" applyAlignment="1">
      <alignment horizontal="center"/>
    </xf>
    <xf numFmtId="0" fontId="11" fillId="0" borderId="0" xfId="5" applyAlignment="1">
      <alignment horizontal="center"/>
    </xf>
    <xf numFmtId="0" fontId="0" fillId="5" borderId="0" xfId="0" applyFill="1" applyBorder="1" applyAlignment="1">
      <alignment wrapText="1"/>
    </xf>
    <xf numFmtId="0" fontId="6" fillId="8" borderId="73" xfId="0" applyFont="1" applyFill="1" applyBorder="1" applyAlignment="1">
      <alignment horizontal="center" wrapText="1"/>
    </xf>
    <xf numFmtId="0" fontId="6" fillId="8" borderId="73" xfId="0" applyFont="1" applyFill="1" applyBorder="1" applyAlignment="1">
      <alignment horizontal="center"/>
    </xf>
    <xf numFmtId="0" fontId="11" fillId="0" borderId="0" xfId="0" applyFont="1"/>
    <xf numFmtId="0" fontId="6" fillId="8" borderId="0" xfId="3" applyFont="1" applyFill="1" applyBorder="1" applyAlignment="1">
      <alignment horizontal="center"/>
    </xf>
    <xf numFmtId="0" fontId="11" fillId="0" borderId="0" xfId="3" applyBorder="1"/>
    <xf numFmtId="0" fontId="52" fillId="29" borderId="20" xfId="3" applyFont="1" applyFill="1" applyBorder="1"/>
    <xf numFmtId="0" fontId="52" fillId="29" borderId="21" xfId="3" applyFont="1" applyFill="1" applyBorder="1" applyAlignment="1">
      <alignment horizontal="left"/>
    </xf>
    <xf numFmtId="0" fontId="52" fillId="29" borderId="26" xfId="3" applyFont="1" applyFill="1" applyBorder="1"/>
    <xf numFmtId="0" fontId="52" fillId="29" borderId="16" xfId="3" applyFont="1" applyFill="1" applyBorder="1" applyAlignment="1">
      <alignment horizontal="left"/>
    </xf>
    <xf numFmtId="0" fontId="52" fillId="31" borderId="20" xfId="3" applyFont="1" applyFill="1" applyBorder="1"/>
    <xf numFmtId="0" fontId="52" fillId="31" borderId="21" xfId="3" applyFont="1" applyFill="1" applyBorder="1" applyAlignment="1">
      <alignment horizontal="left"/>
    </xf>
    <xf numFmtId="15" fontId="52" fillId="31" borderId="21" xfId="3" quotePrefix="1" applyNumberFormat="1" applyFont="1" applyFill="1" applyBorder="1" applyAlignment="1">
      <alignment horizontal="left"/>
    </xf>
    <xf numFmtId="0" fontId="52" fillId="33" borderId="20" xfId="3" applyFont="1" applyFill="1" applyBorder="1"/>
    <xf numFmtId="0" fontId="52" fillId="33" borderId="21" xfId="3" applyFont="1" applyFill="1" applyBorder="1" applyAlignment="1">
      <alignment horizontal="left"/>
    </xf>
    <xf numFmtId="0" fontId="52" fillId="33" borderId="20" xfId="3" applyFont="1" applyFill="1" applyBorder="1" applyAlignment="1">
      <alignment horizontal="left" vertical="center" wrapText="1"/>
    </xf>
    <xf numFmtId="0" fontId="52" fillId="33" borderId="26" xfId="3" applyFont="1" applyFill="1" applyBorder="1" applyAlignment="1">
      <alignment horizontal="left" vertical="center" wrapText="1"/>
    </xf>
    <xf numFmtId="0" fontId="52" fillId="35" borderId="20" xfId="3" applyFont="1" applyFill="1" applyBorder="1" applyAlignment="1">
      <alignment horizontal="left" vertical="center" wrapText="1"/>
    </xf>
    <xf numFmtId="0" fontId="52" fillId="35" borderId="21" xfId="4" applyFont="1" applyFill="1" applyBorder="1" applyAlignment="1" applyProtection="1">
      <alignment vertical="center"/>
    </xf>
    <xf numFmtId="0" fontId="14" fillId="35" borderId="21" xfId="6" applyFill="1" applyBorder="1" applyAlignment="1" applyProtection="1"/>
    <xf numFmtId="0" fontId="52" fillId="35" borderId="26" xfId="3" applyFont="1" applyFill="1" applyBorder="1" applyAlignment="1">
      <alignment vertical="center" wrapText="1"/>
    </xf>
    <xf numFmtId="0" fontId="10" fillId="3" borderId="7" xfId="2" applyFont="1" applyFill="1" applyBorder="1" applyAlignment="1" applyProtection="1">
      <alignment wrapText="1"/>
    </xf>
    <xf numFmtId="0" fontId="23" fillId="3" borderId="55" xfId="0" applyFont="1" applyFill="1" applyBorder="1" applyAlignment="1" applyProtection="1">
      <alignment horizontal="left" vertical="center" wrapText="1"/>
    </xf>
    <xf numFmtId="0" fontId="53" fillId="27" borderId="0" xfId="3" applyFont="1" applyFill="1" applyAlignment="1">
      <alignment horizontal="center"/>
    </xf>
    <xf numFmtId="0" fontId="11" fillId="21" borderId="0" xfId="5" applyFill="1" applyAlignment="1">
      <alignment horizontal="center"/>
    </xf>
    <xf numFmtId="0" fontId="11" fillId="21" borderId="0" xfId="5" applyFont="1" applyFill="1"/>
    <xf numFmtId="0" fontId="11" fillId="21" borderId="0" xfId="5" applyFill="1"/>
    <xf numFmtId="14" fontId="11" fillId="21" borderId="0" xfId="5" applyNumberFormat="1" applyFill="1" applyAlignment="1">
      <alignment horizontal="center"/>
    </xf>
    <xf numFmtId="0" fontId="11" fillId="20" borderId="0" xfId="3" applyFill="1" applyAlignment="1">
      <alignment horizontal="center"/>
    </xf>
    <xf numFmtId="0" fontId="66" fillId="20" borderId="0" xfId="3" applyFont="1" applyFill="1"/>
    <xf numFmtId="0" fontId="11" fillId="20" borderId="0" xfId="3" applyFill="1"/>
    <xf numFmtId="14" fontId="11" fillId="20" borderId="0" xfId="3" applyNumberFormat="1" applyFill="1" applyAlignment="1">
      <alignment horizontal="center"/>
    </xf>
    <xf numFmtId="0" fontId="6" fillId="14" borderId="0" xfId="9" applyFont="1" applyFill="1" applyAlignment="1">
      <alignment horizontal="center" vertical="center" wrapText="1"/>
    </xf>
    <xf numFmtId="0" fontId="53" fillId="2" borderId="0" xfId="3" applyFont="1" applyFill="1" applyAlignment="1">
      <alignment horizontal="center"/>
    </xf>
    <xf numFmtId="0" fontId="11" fillId="20" borderId="0" xfId="5" applyFill="1"/>
    <xf numFmtId="0" fontId="61" fillId="22" borderId="0" xfId="5" applyFont="1" applyFill="1" applyBorder="1" applyAlignment="1">
      <alignment horizontal="right" vertical="center" wrapText="1" shrinkToFit="1"/>
    </xf>
    <xf numFmtId="0" fontId="68" fillId="36" borderId="0" xfId="5" applyFont="1" applyFill="1"/>
    <xf numFmtId="0" fontId="68" fillId="36" borderId="0" xfId="3" applyFont="1" applyFill="1" applyAlignment="1">
      <alignment horizontal="center"/>
    </xf>
    <xf numFmtId="14" fontId="68" fillId="36" borderId="0" xfId="3" applyNumberFormat="1" applyFont="1" applyFill="1" applyAlignment="1">
      <alignment horizontal="center"/>
    </xf>
    <xf numFmtId="0" fontId="11" fillId="36" borderId="0" xfId="5" applyFill="1"/>
    <xf numFmtId="0" fontId="11" fillId="36" borderId="0" xfId="3" applyFill="1" applyAlignment="1">
      <alignment horizontal="center"/>
    </xf>
    <xf numFmtId="14" fontId="11" fillId="36" borderId="0" xfId="3" applyNumberFormat="1" applyFill="1" applyAlignment="1">
      <alignment horizontal="center"/>
    </xf>
    <xf numFmtId="0" fontId="68" fillId="36" borderId="0" xfId="5" applyFont="1" applyFill="1" applyAlignment="1">
      <alignment wrapText="1"/>
    </xf>
    <xf numFmtId="0" fontId="11" fillId="36" borderId="0" xfId="3" applyFont="1" applyFill="1" applyAlignment="1">
      <alignment horizontal="center" vertical="center"/>
    </xf>
    <xf numFmtId="0" fontId="11" fillId="36" borderId="0" xfId="3" applyFill="1"/>
    <xf numFmtId="14" fontId="11" fillId="0" borderId="0" xfId="5" applyNumberFormat="1" applyAlignment="1">
      <alignment horizontal="center"/>
    </xf>
    <xf numFmtId="0" fontId="54" fillId="22" borderId="19" xfId="5" applyFont="1" applyFill="1" applyBorder="1" applyAlignment="1">
      <alignment horizontal="right" wrapText="1"/>
    </xf>
    <xf numFmtId="0" fontId="54" fillId="22" borderId="20" xfId="5" applyFont="1" applyFill="1" applyBorder="1" applyAlignment="1">
      <alignment vertical="center" wrapText="1"/>
    </xf>
    <xf numFmtId="0" fontId="54" fillId="22" borderId="0" xfId="5" applyFont="1" applyFill="1" applyBorder="1" applyAlignment="1">
      <alignment horizontal="right" vertical="center" wrapText="1"/>
    </xf>
    <xf numFmtId="0" fontId="69" fillId="22" borderId="0" xfId="5" applyFont="1" applyFill="1" applyBorder="1" applyAlignment="1">
      <alignment horizontal="right" vertical="center" wrapText="1"/>
    </xf>
    <xf numFmtId="0" fontId="54" fillId="22" borderId="21" xfId="5" applyFont="1" applyFill="1" applyBorder="1" applyAlignment="1">
      <alignment vertical="center" wrapText="1"/>
    </xf>
    <xf numFmtId="0" fontId="60" fillId="22" borderId="21" xfId="5" applyFont="1" applyFill="1" applyBorder="1" applyAlignment="1">
      <alignment horizontal="center" vertical="center" wrapText="1"/>
    </xf>
    <xf numFmtId="0" fontId="16" fillId="22" borderId="21" xfId="5" applyFont="1" applyFill="1" applyBorder="1" applyAlignment="1">
      <alignment horizontal="center" vertical="center"/>
    </xf>
    <xf numFmtId="0" fontId="18" fillId="22" borderId="21" xfId="5" applyFont="1" applyFill="1" applyBorder="1" applyAlignment="1">
      <alignment horizontal="center" vertical="center"/>
    </xf>
    <xf numFmtId="0" fontId="58" fillId="37" borderId="0" xfId="5" applyFont="1" applyFill="1" applyBorder="1" applyAlignment="1">
      <alignment horizontal="center" vertical="center"/>
    </xf>
    <xf numFmtId="0" fontId="53" fillId="0" borderId="0" xfId="5" applyFont="1" applyAlignment="1">
      <alignment vertical="center"/>
    </xf>
    <xf numFmtId="0" fontId="53" fillId="0" borderId="0" xfId="5" applyFont="1" applyFill="1" applyBorder="1" applyAlignment="1">
      <alignment vertical="center"/>
    </xf>
    <xf numFmtId="0" fontId="70" fillId="25" borderId="11" xfId="5" applyFont="1" applyFill="1" applyBorder="1" applyAlignment="1">
      <alignment vertical="center"/>
    </xf>
    <xf numFmtId="0" fontId="70" fillId="25" borderId="11" xfId="5" applyFont="1" applyFill="1" applyBorder="1" applyAlignment="1">
      <alignment horizontal="center" vertical="center" wrapText="1"/>
    </xf>
    <xf numFmtId="0" fontId="11" fillId="38" borderId="0" xfId="5" applyFont="1" applyFill="1" applyBorder="1" applyAlignment="1">
      <alignment vertical="center"/>
    </xf>
    <xf numFmtId="0" fontId="71" fillId="22" borderId="0" xfId="6" applyFont="1" applyFill="1" applyBorder="1" applyAlignment="1" applyProtection="1">
      <alignment horizontal="left" vertical="center" wrapText="1" indent="1"/>
    </xf>
    <xf numFmtId="0" fontId="11" fillId="22" borderId="0" xfId="5" applyFont="1" applyFill="1" applyBorder="1" applyAlignment="1">
      <alignment horizontal="left" vertical="center" wrapText="1" indent="1"/>
    </xf>
    <xf numFmtId="0" fontId="16" fillId="0" borderId="0" xfId="5" applyFont="1" applyAlignment="1">
      <alignment vertical="center"/>
    </xf>
    <xf numFmtId="0" fontId="16" fillId="0" borderId="0" xfId="5" applyFont="1" applyFill="1" applyBorder="1" applyAlignment="1">
      <alignment vertical="center"/>
    </xf>
    <xf numFmtId="0" fontId="11" fillId="39" borderId="0" xfId="5" applyFont="1" applyFill="1" applyBorder="1" applyAlignment="1">
      <alignment vertical="center"/>
    </xf>
    <xf numFmtId="0" fontId="11" fillId="23" borderId="0" xfId="5" applyFont="1" applyFill="1" applyBorder="1" applyAlignment="1">
      <alignment vertical="center"/>
    </xf>
    <xf numFmtId="0" fontId="68" fillId="40" borderId="0" xfId="5" applyFont="1" applyFill="1" applyBorder="1" applyAlignment="1">
      <alignment vertical="center"/>
    </xf>
    <xf numFmtId="0" fontId="72" fillId="22" borderId="0" xfId="6" applyFont="1" applyFill="1" applyBorder="1" applyAlignment="1" applyProtection="1">
      <alignment horizontal="left" vertical="center" wrapText="1" indent="1"/>
    </xf>
    <xf numFmtId="0" fontId="12" fillId="22" borderId="26" xfId="5" applyFont="1" applyFill="1" applyBorder="1" applyAlignment="1">
      <alignment vertical="top"/>
    </xf>
    <xf numFmtId="0" fontId="12" fillId="22" borderId="15" xfId="5" applyFont="1" applyFill="1" applyBorder="1" applyAlignment="1">
      <alignment vertical="top"/>
    </xf>
    <xf numFmtId="0" fontId="12" fillId="22" borderId="16" xfId="5" applyFont="1" applyFill="1" applyBorder="1" applyAlignment="1">
      <alignment vertical="top"/>
    </xf>
    <xf numFmtId="0" fontId="11" fillId="0" borderId="0" xfId="5" applyFill="1"/>
    <xf numFmtId="0" fontId="67" fillId="0" borderId="0" xfId="5" applyFont="1" applyFill="1"/>
    <xf numFmtId="0" fontId="11" fillId="0" borderId="0" xfId="3" applyFill="1" applyAlignment="1">
      <alignment horizontal="center"/>
    </xf>
    <xf numFmtId="0" fontId="11" fillId="0" borderId="0" xfId="5" applyFont="1" applyFill="1"/>
    <xf numFmtId="0" fontId="16" fillId="22" borderId="0" xfId="3" applyFont="1" applyFill="1" applyBorder="1" applyAlignment="1">
      <alignment horizontal="left" vertical="center"/>
    </xf>
    <xf numFmtId="0" fontId="17" fillId="22" borderId="0" xfId="3" applyFont="1" applyFill="1" applyBorder="1" applyAlignment="1">
      <alignment vertical="center" wrapText="1"/>
    </xf>
    <xf numFmtId="0" fontId="73" fillId="0" borderId="0" xfId="5" applyFont="1" applyFill="1" applyBorder="1" applyAlignment="1">
      <alignment vertical="top"/>
    </xf>
    <xf numFmtId="0" fontId="16" fillId="22" borderId="0" xfId="3" applyFont="1" applyFill="1" applyBorder="1" applyAlignment="1">
      <alignment horizontal="left" vertical="center"/>
    </xf>
    <xf numFmtId="0" fontId="17" fillId="22" borderId="0" xfId="3" applyFont="1" applyFill="1" applyBorder="1" applyAlignment="1">
      <alignment vertical="center" wrapText="1"/>
    </xf>
    <xf numFmtId="164" fontId="49" fillId="42" borderId="5" xfId="0" applyNumberFormat="1" applyFont="1" applyFill="1" applyBorder="1" applyAlignment="1" applyProtection="1">
      <alignment horizontal="right" vertical="center" wrapText="1"/>
      <protection locked="0"/>
    </xf>
    <xf numFmtId="164" fontId="49" fillId="41" borderId="3" xfId="0" applyNumberFormat="1" applyFont="1" applyFill="1" applyBorder="1" applyAlignment="1" applyProtection="1">
      <alignment horizontal="right" vertical="center" wrapText="1"/>
      <protection locked="0"/>
    </xf>
    <xf numFmtId="164" fontId="49" fillId="41" borderId="1" xfId="0" applyNumberFormat="1" applyFont="1" applyFill="1" applyBorder="1" applyAlignment="1" applyProtection="1">
      <alignment horizontal="right" vertical="center" wrapText="1"/>
      <protection locked="0"/>
    </xf>
    <xf numFmtId="164" fontId="49" fillId="41" borderId="3" xfId="0" quotePrefix="1" applyNumberFormat="1" applyFont="1" applyFill="1" applyBorder="1" applyAlignment="1" applyProtection="1">
      <alignment horizontal="right" vertical="center" wrapText="1"/>
      <protection locked="0"/>
    </xf>
    <xf numFmtId="0" fontId="11" fillId="36" borderId="0" xfId="3" applyFont="1" applyFill="1" applyAlignment="1">
      <alignment horizontal="left" vertical="top"/>
    </xf>
    <xf numFmtId="0" fontId="11" fillId="36" borderId="0" xfId="3" applyFill="1" applyAlignment="1">
      <alignment horizontal="left" vertical="top"/>
    </xf>
    <xf numFmtId="0" fontId="11" fillId="36" borderId="0" xfId="3" applyFill="1" applyAlignment="1">
      <alignment horizontal="left" vertical="top" wrapText="1"/>
    </xf>
    <xf numFmtId="14" fontId="11" fillId="36" borderId="0" xfId="3" applyNumberFormat="1" applyFill="1" applyAlignment="1">
      <alignment horizontal="left" vertical="top"/>
    </xf>
    <xf numFmtId="0" fontId="11" fillId="0" borderId="0" xfId="5" applyAlignment="1">
      <alignment horizontal="left" vertical="top"/>
    </xf>
    <xf numFmtId="164" fontId="49" fillId="42" borderId="53" xfId="0" applyNumberFormat="1" applyFont="1" applyFill="1" applyBorder="1" applyAlignment="1" applyProtection="1">
      <alignment horizontal="right" vertical="center" wrapText="1"/>
      <protection locked="0"/>
    </xf>
    <xf numFmtId="0" fontId="5" fillId="25" borderId="0" xfId="10" applyFill="1"/>
    <xf numFmtId="0" fontId="5" fillId="25" borderId="0" xfId="10" applyFont="1" applyFill="1"/>
    <xf numFmtId="0" fontId="5" fillId="25" borderId="0" xfId="10" applyFont="1" applyFill="1" applyAlignment="1">
      <alignment horizontal="center" vertical="center"/>
    </xf>
    <xf numFmtId="0" fontId="5" fillId="25" borderId="0" xfId="10" applyFill="1" applyAlignment="1">
      <alignment horizontal="center" vertical="center"/>
    </xf>
    <xf numFmtId="0" fontId="5" fillId="25" borderId="0" xfId="9" applyFont="1" applyFill="1"/>
    <xf numFmtId="0" fontId="5" fillId="25" borderId="0" xfId="9" applyFill="1"/>
    <xf numFmtId="0" fontId="67" fillId="36" borderId="0" xfId="3" applyFont="1" applyFill="1" applyAlignment="1">
      <alignment horizontal="left" vertical="top"/>
    </xf>
    <xf numFmtId="0" fontId="67" fillId="36" borderId="0" xfId="3" applyFont="1" applyFill="1" applyAlignment="1">
      <alignment horizontal="left" vertical="top" wrapText="1"/>
    </xf>
    <xf numFmtId="14" fontId="67" fillId="36" borderId="0" xfId="3" applyNumberFormat="1" applyFont="1" applyFill="1" applyAlignment="1">
      <alignment horizontal="left" vertical="top"/>
    </xf>
    <xf numFmtId="0" fontId="67" fillId="0" borderId="0" xfId="5" applyFont="1"/>
    <xf numFmtId="0" fontId="11" fillId="5" borderId="0" xfId="3" applyFont="1" applyFill="1" applyAlignment="1">
      <alignment horizontal="left" vertical="top"/>
    </xf>
    <xf numFmtId="0" fontId="11" fillId="5" borderId="0" xfId="3" applyFill="1" applyAlignment="1">
      <alignment horizontal="left" vertical="top"/>
    </xf>
    <xf numFmtId="14" fontId="11" fillId="5" borderId="0" xfId="3" applyNumberFormat="1" applyFill="1" applyAlignment="1">
      <alignment horizontal="left" vertical="top"/>
    </xf>
    <xf numFmtId="0" fontId="11" fillId="5" borderId="0" xfId="5" applyFill="1"/>
    <xf numFmtId="0" fontId="67" fillId="5" borderId="0" xfId="3" applyFont="1" applyFill="1" applyAlignment="1">
      <alignment horizontal="left" vertical="top"/>
    </xf>
    <xf numFmtId="0" fontId="67" fillId="5" borderId="0" xfId="3" applyFont="1" applyFill="1" applyAlignment="1">
      <alignment horizontal="left" vertical="top" wrapText="1"/>
    </xf>
    <xf numFmtId="14" fontId="67" fillId="5" borderId="0" xfId="3" applyNumberFormat="1" applyFont="1" applyFill="1" applyAlignment="1">
      <alignment horizontal="left" vertical="top"/>
    </xf>
    <xf numFmtId="14" fontId="11" fillId="36" borderId="0" xfId="3" applyNumberFormat="1" applyFont="1" applyFill="1" applyAlignment="1">
      <alignment horizontal="left" vertical="top"/>
    </xf>
    <xf numFmtId="0" fontId="11" fillId="36" borderId="0" xfId="5" applyFont="1" applyFill="1" applyAlignment="1">
      <alignment wrapText="1"/>
    </xf>
    <xf numFmtId="0" fontId="63" fillId="2" borderId="60" xfId="2" applyFont="1" applyFill="1" applyBorder="1" applyAlignment="1" applyProtection="1">
      <alignment horizontal="center" vertical="center"/>
      <protection locked="0"/>
    </xf>
    <xf numFmtId="0" fontId="50" fillId="2" borderId="57" xfId="0" applyFont="1" applyFill="1" applyBorder="1" applyAlignment="1" applyProtection="1">
      <alignment horizontal="left" vertical="justify"/>
    </xf>
    <xf numFmtId="0" fontId="0" fillId="2" borderId="61" xfId="0" applyFont="1" applyFill="1" applyBorder="1" applyAlignment="1" applyProtection="1">
      <alignment horizontal="center" vertical="center" wrapText="1"/>
      <protection locked="0"/>
    </xf>
    <xf numFmtId="0" fontId="50" fillId="2" borderId="58" xfId="0" applyFont="1" applyFill="1" applyBorder="1" applyAlignment="1" applyProtection="1">
      <alignment horizontal="left" vertical="justify"/>
    </xf>
    <xf numFmtId="0" fontId="0" fillId="2" borderId="62" xfId="0" applyFont="1" applyFill="1" applyBorder="1" applyAlignment="1" applyProtection="1">
      <alignment horizontal="center" vertical="center" wrapText="1"/>
      <protection locked="0"/>
    </xf>
    <xf numFmtId="0" fontId="50" fillId="2" borderId="59" xfId="0" applyFont="1" applyFill="1" applyBorder="1" applyAlignment="1" applyProtection="1">
      <alignment horizontal="left" vertical="justify"/>
    </xf>
    <xf numFmtId="0" fontId="28" fillId="2" borderId="60" xfId="0" applyFont="1" applyFill="1" applyBorder="1" applyAlignment="1" applyProtection="1">
      <alignment horizontal="center" vertical="center" wrapText="1"/>
      <protection locked="0"/>
    </xf>
    <xf numFmtId="0" fontId="6" fillId="14" borderId="17"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14" borderId="75" xfId="0" applyFont="1" applyFill="1" applyBorder="1" applyAlignment="1">
      <alignment horizontal="center" vertical="center" wrapText="1"/>
    </xf>
    <xf numFmtId="0" fontId="17" fillId="22" borderId="0" xfId="3" applyFont="1" applyFill="1" applyBorder="1" applyAlignment="1">
      <alignment vertical="center" wrapText="1"/>
    </xf>
    <xf numFmtId="0" fontId="11" fillId="18" borderId="0" xfId="5" applyFill="1"/>
    <xf numFmtId="0" fontId="11" fillId="18" borderId="0" xfId="5" applyFill="1" applyAlignment="1">
      <alignment horizontal="left"/>
    </xf>
    <xf numFmtId="14" fontId="11" fillId="18" borderId="0" xfId="5" applyNumberFormat="1" applyFill="1" applyAlignment="1">
      <alignment horizontal="left"/>
    </xf>
    <xf numFmtId="0" fontId="11" fillId="18" borderId="0" xfId="5" applyFill="1" applyAlignment="1">
      <alignment horizontal="center"/>
    </xf>
    <xf numFmtId="0" fontId="11" fillId="36" borderId="0" xfId="5" applyFill="1" applyAlignment="1">
      <alignment horizontal="left"/>
    </xf>
    <xf numFmtId="14" fontId="11" fillId="36" borderId="0" xfId="5" applyNumberFormat="1" applyFill="1" applyAlignment="1">
      <alignment horizontal="left"/>
    </xf>
    <xf numFmtId="0" fontId="63" fillId="2" borderId="60" xfId="2" applyFont="1" applyFill="1" applyBorder="1" applyAlignment="1" applyProtection="1">
      <alignment horizontal="center" vertical="center"/>
    </xf>
    <xf numFmtId="0" fontId="0" fillId="2" borderId="61" xfId="0" applyFont="1" applyFill="1" applyBorder="1" applyAlignment="1" applyProtection="1">
      <alignment horizontal="center" vertical="center" wrapText="1"/>
    </xf>
    <xf numFmtId="0" fontId="0" fillId="2" borderId="62" xfId="0" applyFont="1" applyFill="1" applyBorder="1" applyAlignment="1" applyProtection="1">
      <alignment horizontal="center" vertical="center" wrapText="1"/>
    </xf>
    <xf numFmtId="0" fontId="28" fillId="2" borderId="60" xfId="0" applyFont="1" applyFill="1" applyBorder="1" applyAlignment="1" applyProtection="1">
      <alignment horizontal="center" vertical="center" wrapText="1"/>
    </xf>
    <xf numFmtId="0" fontId="6" fillId="14" borderId="75" xfId="11" applyFont="1" applyFill="1" applyBorder="1" applyAlignment="1">
      <alignment horizontal="center" vertical="center" wrapText="1"/>
    </xf>
    <xf numFmtId="0" fontId="5" fillId="12" borderId="70" xfId="11" applyFill="1" applyBorder="1" applyAlignment="1">
      <alignment horizontal="center" vertical="center"/>
    </xf>
    <xf numFmtId="0" fontId="0" fillId="12" borderId="26" xfId="0" applyFill="1" applyBorder="1" applyAlignment="1">
      <alignment horizontal="center"/>
    </xf>
    <xf numFmtId="0" fontId="0" fillId="12" borderId="16" xfId="0" applyFill="1" applyBorder="1" applyAlignment="1">
      <alignment horizontal="center"/>
    </xf>
    <xf numFmtId="0" fontId="0" fillId="12" borderId="26" xfId="0" applyFill="1" applyBorder="1" applyAlignment="1">
      <alignment horizontal="center" vertical="center"/>
    </xf>
    <xf numFmtId="0" fontId="0" fillId="12" borderId="16" xfId="0" applyFill="1" applyBorder="1" applyAlignment="1">
      <alignment horizontal="center" vertical="center"/>
    </xf>
    <xf numFmtId="0" fontId="0" fillId="12" borderId="70" xfId="0" applyFill="1" applyBorder="1" applyAlignment="1">
      <alignment horizontal="center" vertical="center"/>
    </xf>
    <xf numFmtId="0" fontId="0" fillId="12" borderId="28" xfId="0" applyFill="1" applyBorder="1" applyAlignment="1">
      <alignment horizontal="center" vertical="center"/>
    </xf>
    <xf numFmtId="0" fontId="0" fillId="12" borderId="74" xfId="0" applyFill="1" applyBorder="1" applyAlignment="1">
      <alignment horizontal="center" vertical="center"/>
    </xf>
    <xf numFmtId="0" fontId="0" fillId="12" borderId="56" xfId="0" applyFill="1" applyBorder="1" applyAlignment="1">
      <alignment horizontal="center" vertical="center"/>
    </xf>
    <xf numFmtId="0" fontId="0" fillId="12" borderId="70" xfId="11" applyFont="1" applyFill="1" applyBorder="1" applyAlignment="1">
      <alignment horizontal="center" vertical="center"/>
    </xf>
    <xf numFmtId="0" fontId="11" fillId="36" borderId="0" xfId="5" applyFill="1" applyAlignment="1">
      <alignment horizontal="center"/>
    </xf>
    <xf numFmtId="14" fontId="11" fillId="36" borderId="0" xfId="5" applyNumberFormat="1" applyFill="1" applyAlignment="1">
      <alignment horizontal="center"/>
    </xf>
    <xf numFmtId="0" fontId="11" fillId="36" borderId="0" xfId="5" applyFill="1" applyAlignment="1">
      <alignment wrapText="1"/>
    </xf>
    <xf numFmtId="0" fontId="77" fillId="0" borderId="0" xfId="0" applyFont="1" applyFill="1" applyBorder="1"/>
    <xf numFmtId="0" fontId="22" fillId="44" borderId="76" xfId="12" applyFont="1" applyFill="1" applyBorder="1" applyAlignment="1" applyProtection="1">
      <alignment horizontal="center" vertical="center" wrapText="1"/>
    </xf>
    <xf numFmtId="0" fontId="22" fillId="44" borderId="75" xfId="12" applyFont="1" applyFill="1" applyBorder="1" applyAlignment="1" applyProtection="1">
      <alignment horizontal="center" vertical="center" wrapText="1"/>
    </xf>
    <xf numFmtId="0" fontId="22" fillId="45" borderId="77" xfId="12" applyFont="1" applyFill="1" applyBorder="1" applyAlignment="1" applyProtection="1">
      <alignment horizontal="center" vertical="center" wrapText="1"/>
      <protection locked="0"/>
    </xf>
    <xf numFmtId="0" fontId="22" fillId="44" borderId="56" xfId="0" applyFont="1" applyFill="1" applyBorder="1" applyAlignment="1" applyProtection="1">
      <alignment horizontal="center" vertical="center"/>
    </xf>
    <xf numFmtId="0" fontId="22" fillId="44" borderId="76" xfId="0" applyFont="1" applyFill="1" applyBorder="1" applyAlignment="1" applyProtection="1">
      <alignment horizontal="center" vertical="center"/>
    </xf>
    <xf numFmtId="0" fontId="33" fillId="0" borderId="0" xfId="0" applyFont="1" applyFill="1" applyBorder="1" applyProtection="1">
      <protection locked="0"/>
    </xf>
    <xf numFmtId="0" fontId="33" fillId="0" borderId="0" xfId="0" applyFont="1" applyProtection="1">
      <protection locked="0"/>
    </xf>
    <xf numFmtId="0" fontId="22" fillId="0" borderId="0" xfId="0" applyFont="1" applyFill="1" applyBorder="1" applyProtection="1">
      <protection locked="0"/>
    </xf>
    <xf numFmtId="0" fontId="77" fillId="0" borderId="0" xfId="0" applyFont="1" applyFill="1" applyBorder="1" applyProtection="1">
      <protection locked="0"/>
    </xf>
    <xf numFmtId="0" fontId="0" fillId="0" borderId="0" xfId="0" applyProtection="1">
      <protection locked="0"/>
    </xf>
    <xf numFmtId="0" fontId="33" fillId="44" borderId="75" xfId="0" applyFont="1" applyFill="1" applyBorder="1" applyAlignment="1" applyProtection="1"/>
    <xf numFmtId="0" fontId="16" fillId="6" borderId="23" xfId="3" applyFont="1" applyFill="1" applyBorder="1" applyAlignment="1" applyProtection="1">
      <alignment horizontal="center" vertical="top" wrapText="1"/>
    </xf>
    <xf numFmtId="0" fontId="3" fillId="0" borderId="0" xfId="0" applyFont="1" applyFill="1"/>
    <xf numFmtId="0" fontId="3" fillId="0" borderId="0" xfId="0" applyFont="1" applyFill="1" applyAlignment="1">
      <alignment horizontal="center" vertical="center"/>
    </xf>
    <xf numFmtId="0" fontId="3" fillId="0" borderId="0" xfId="0" applyFont="1"/>
    <xf numFmtId="0" fontId="11" fillId="0" borderId="0" xfId="13"/>
    <xf numFmtId="0" fontId="6" fillId="8" borderId="73" xfId="13" applyFont="1" applyFill="1" applyBorder="1" applyAlignment="1">
      <alignment horizontal="center" vertical="center"/>
    </xf>
    <xf numFmtId="0" fontId="83" fillId="8" borderId="73" xfId="13" applyFont="1" applyFill="1" applyBorder="1" applyAlignment="1">
      <alignment horizontal="center" vertical="center"/>
    </xf>
    <xf numFmtId="0" fontId="11" fillId="0" borderId="0" xfId="13" applyAlignment="1">
      <alignment vertical="center"/>
    </xf>
    <xf numFmtId="0" fontId="11" fillId="12" borderId="0" xfId="13" applyFill="1" applyAlignment="1">
      <alignment horizontal="center" vertical="center"/>
    </xf>
    <xf numFmtId="0" fontId="84" fillId="12" borderId="0" xfId="13" applyFont="1" applyFill="1" applyAlignment="1">
      <alignment horizontal="center" vertical="center" wrapText="1"/>
    </xf>
    <xf numFmtId="0" fontId="11" fillId="0" borderId="0" xfId="13" applyAlignment="1">
      <alignment horizontal="center"/>
    </xf>
    <xf numFmtId="0" fontId="6" fillId="14" borderId="0" xfId="9" applyFont="1" applyFill="1" applyAlignment="1">
      <alignment horizontal="center" vertical="center"/>
    </xf>
    <xf numFmtId="0" fontId="5" fillId="25" borderId="0" xfId="9" applyFill="1" applyAlignment="1">
      <alignment horizontal="center"/>
    </xf>
    <xf numFmtId="0" fontId="5" fillId="25" borderId="0" xfId="9" applyFill="1" applyAlignment="1">
      <alignment horizontal="left"/>
    </xf>
    <xf numFmtId="0" fontId="85" fillId="0" borderId="0" xfId="0" applyFont="1" applyFill="1"/>
    <xf numFmtId="0" fontId="14" fillId="33" borderId="21" xfId="6" applyFill="1" applyBorder="1" applyAlignment="1" applyProtection="1"/>
    <xf numFmtId="0" fontId="14" fillId="35" borderId="16" xfId="6" applyFill="1" applyBorder="1" applyAlignment="1" applyProtection="1"/>
    <xf numFmtId="0" fontId="16" fillId="24" borderId="27" xfId="3" applyFont="1" applyFill="1" applyBorder="1" applyAlignment="1" applyProtection="1">
      <alignment horizontal="center" vertical="center" wrapText="1"/>
    </xf>
    <xf numFmtId="164" fontId="49" fillId="24" borderId="3" xfId="0" applyNumberFormat="1" applyFont="1" applyFill="1" applyBorder="1" applyAlignment="1" applyProtection="1">
      <alignment horizontal="right" vertical="center" wrapText="1"/>
      <protection locked="0"/>
    </xf>
    <xf numFmtId="164" fontId="49" fillId="24" borderId="1" xfId="0" applyNumberFormat="1" applyFont="1" applyFill="1" applyBorder="1" applyAlignment="1" applyProtection="1">
      <alignment horizontal="right" vertical="center" wrapText="1"/>
      <protection locked="0"/>
    </xf>
    <xf numFmtId="164" fontId="49" fillId="24" borderId="3" xfId="0" quotePrefix="1" applyNumberFormat="1" applyFont="1" applyFill="1" applyBorder="1" applyAlignment="1" applyProtection="1">
      <alignment horizontal="right" vertical="center" wrapText="1"/>
      <protection locked="0"/>
    </xf>
    <xf numFmtId="0" fontId="16" fillId="22" borderId="0" xfId="3" applyFont="1" applyFill="1" applyBorder="1" applyAlignment="1">
      <alignment horizontal="left" vertical="center"/>
    </xf>
    <xf numFmtId="0" fontId="17" fillId="22" borderId="0" xfId="3" applyNumberFormat="1" applyFont="1" applyFill="1" applyBorder="1" applyAlignment="1">
      <alignment horizontal="left" vertical="top" wrapText="1"/>
    </xf>
    <xf numFmtId="0" fontId="14" fillId="33" borderId="16" xfId="6" applyFill="1" applyBorder="1" applyAlignment="1" applyProtection="1"/>
    <xf numFmtId="0" fontId="14" fillId="22" borderId="0" xfId="6" applyFill="1" applyBorder="1" applyAlignment="1" applyProtection="1">
      <alignment vertical="center"/>
    </xf>
    <xf numFmtId="0" fontId="16" fillId="25" borderId="11" xfId="5" applyFont="1" applyFill="1" applyBorder="1" applyAlignment="1">
      <alignment horizontal="left" vertical="center"/>
    </xf>
    <xf numFmtId="0" fontId="54" fillId="22" borderId="18" xfId="5" applyFont="1" applyFill="1" applyBorder="1" applyAlignment="1">
      <alignment horizontal="right" wrapText="1"/>
    </xf>
    <xf numFmtId="0" fontId="60" fillId="22" borderId="47" xfId="5" applyFont="1" applyFill="1" applyBorder="1" applyAlignment="1">
      <alignment horizontal="center" vertical="center" wrapText="1"/>
    </xf>
    <xf numFmtId="0" fontId="53" fillId="22" borderId="66" xfId="5" applyFont="1" applyFill="1" applyBorder="1" applyAlignment="1">
      <alignment horizontal="center" vertical="center"/>
    </xf>
    <xf numFmtId="0" fontId="59" fillId="23" borderId="74" xfId="5" applyFont="1" applyFill="1" applyBorder="1" applyAlignment="1">
      <alignment horizontal="center" vertical="center"/>
    </xf>
    <xf numFmtId="0" fontId="17" fillId="22" borderId="0" xfId="3" applyFont="1" applyFill="1" applyBorder="1" applyAlignment="1">
      <alignment horizontal="left" vertical="center" wrapText="1"/>
    </xf>
    <xf numFmtId="0" fontId="17" fillId="22" borderId="0" xfId="3" applyFont="1" applyFill="1" applyBorder="1" applyAlignment="1">
      <alignment horizontal="left" vertical="center"/>
    </xf>
    <xf numFmtId="0" fontId="16" fillId="25" borderId="11" xfId="3" applyFont="1" applyFill="1" applyBorder="1" applyAlignment="1">
      <alignment horizontal="left" vertical="center"/>
    </xf>
    <xf numFmtId="0" fontId="17" fillId="22" borderId="0" xfId="3" quotePrefix="1" applyFont="1" applyFill="1" applyBorder="1" applyAlignment="1">
      <alignment horizontal="left" vertical="center" wrapText="1"/>
    </xf>
    <xf numFmtId="0" fontId="17" fillId="22" borderId="0" xfId="3" applyFont="1" applyFill="1" applyBorder="1" applyAlignment="1">
      <alignment horizontal="left" vertical="top" wrapText="1"/>
    </xf>
    <xf numFmtId="0" fontId="17" fillId="22" borderId="0" xfId="3" applyNumberFormat="1" applyFont="1" applyFill="1" applyBorder="1" applyAlignment="1">
      <alignment horizontal="left" vertical="top" wrapText="1"/>
    </xf>
    <xf numFmtId="0" fontId="0" fillId="0" borderId="0" xfId="0" applyAlignment="1">
      <alignment horizontal="left" vertical="top" wrapText="1"/>
    </xf>
    <xf numFmtId="0" fontId="16" fillId="22" borderId="0" xfId="3" applyFont="1" applyFill="1" applyBorder="1" applyAlignment="1">
      <alignment horizontal="left" vertical="center" wrapText="1"/>
    </xf>
    <xf numFmtId="0" fontId="60" fillId="22" borderId="47" xfId="5" applyFont="1" applyFill="1" applyBorder="1" applyAlignment="1">
      <alignment horizontal="center"/>
    </xf>
    <xf numFmtId="0" fontId="59" fillId="23" borderId="15" xfId="5" applyFont="1" applyFill="1" applyBorder="1" applyAlignment="1">
      <alignment horizontal="center" vertical="center"/>
    </xf>
    <xf numFmtId="0" fontId="16" fillId="22" borderId="0" xfId="3" applyFont="1" applyFill="1" applyBorder="1" applyAlignment="1">
      <alignment horizontal="left" wrapText="1"/>
    </xf>
    <xf numFmtId="0" fontId="15" fillId="22" borderId="0" xfId="6" applyFont="1" applyFill="1" applyBorder="1" applyAlignment="1" applyProtection="1">
      <alignment horizontal="center" vertical="center"/>
    </xf>
    <xf numFmtId="0" fontId="17" fillId="22" borderId="0" xfId="3" applyFont="1" applyFill="1" applyBorder="1" applyAlignment="1">
      <alignment horizontal="left" vertical="center" wrapText="1" indent="3"/>
    </xf>
    <xf numFmtId="0" fontId="16" fillId="22" borderId="0" xfId="3" applyFont="1" applyFill="1" applyBorder="1" applyAlignment="1">
      <alignment horizontal="left" vertical="top" wrapText="1" indent="3"/>
    </xf>
    <xf numFmtId="0" fontId="16" fillId="22" borderId="0" xfId="3" applyFont="1" applyFill="1" applyBorder="1" applyAlignment="1">
      <alignment horizontal="left" vertical="center" wrapText="1" indent="3"/>
    </xf>
    <xf numFmtId="0" fontId="16" fillId="22" borderId="0" xfId="3" applyFont="1" applyFill="1" applyBorder="1" applyAlignment="1">
      <alignment horizontal="left" vertical="top" wrapText="1" indent="5"/>
    </xf>
    <xf numFmtId="0" fontId="16" fillId="22" borderId="0" xfId="3" applyFont="1" applyFill="1" applyBorder="1" applyAlignment="1">
      <alignment horizontal="center" vertical="center"/>
    </xf>
    <xf numFmtId="0" fontId="16" fillId="22" borderId="0" xfId="3" applyFont="1" applyFill="1" applyBorder="1" applyAlignment="1">
      <alignment horizontal="left" vertical="center"/>
    </xf>
    <xf numFmtId="0" fontId="17" fillId="22" borderId="0" xfId="3" quotePrefix="1" applyFont="1" applyFill="1" applyBorder="1" applyAlignment="1">
      <alignment vertical="center"/>
    </xf>
    <xf numFmtId="0" fontId="17" fillId="22" borderId="0" xfId="3" applyFont="1" applyFill="1" applyBorder="1" applyAlignment="1">
      <alignment vertical="center"/>
    </xf>
    <xf numFmtId="0" fontId="16" fillId="25" borderId="11" xfId="3" applyFont="1" applyFill="1" applyBorder="1" applyAlignment="1">
      <alignment vertical="center"/>
    </xf>
    <xf numFmtId="0" fontId="15" fillId="22" borderId="0" xfId="6" applyFont="1" applyFill="1" applyBorder="1" applyAlignment="1" applyProtection="1">
      <alignment horizontal="center" vertical="center" wrapText="1"/>
    </xf>
    <xf numFmtId="0" fontId="17" fillId="22" borderId="0" xfId="3" applyFont="1" applyFill="1" applyBorder="1" applyAlignment="1">
      <alignment vertical="center" wrapText="1"/>
    </xf>
    <xf numFmtId="0" fontId="60" fillId="22" borderId="47" xfId="3" applyFont="1" applyFill="1" applyBorder="1" applyAlignment="1">
      <alignment horizontal="center"/>
    </xf>
    <xf numFmtId="0" fontId="53" fillId="22" borderId="66" xfId="3" applyFont="1" applyFill="1" applyBorder="1" applyAlignment="1">
      <alignment horizontal="center" vertical="center"/>
    </xf>
    <xf numFmtId="0" fontId="59" fillId="23" borderId="15" xfId="3" applyFont="1" applyFill="1" applyBorder="1" applyAlignment="1">
      <alignment horizontal="center" vertical="center"/>
    </xf>
    <xf numFmtId="0" fontId="17" fillId="22" borderId="0" xfId="3" applyFont="1" applyFill="1" applyBorder="1" applyAlignment="1">
      <alignment horizontal="left" wrapText="1"/>
    </xf>
    <xf numFmtId="0" fontId="16" fillId="22" borderId="0" xfId="3" applyFont="1" applyFill="1" applyBorder="1" applyAlignment="1">
      <alignment horizontal="left" vertical="top" wrapText="1"/>
    </xf>
    <xf numFmtId="0" fontId="16" fillId="22" borderId="0" xfId="3" applyFont="1" applyFill="1" applyBorder="1" applyAlignment="1">
      <alignment horizontal="left" vertical="top"/>
    </xf>
    <xf numFmtId="0" fontId="57" fillId="22" borderId="0" xfId="3" applyFont="1" applyFill="1" applyBorder="1" applyAlignment="1">
      <alignment horizontal="center" wrapText="1"/>
    </xf>
    <xf numFmtId="0" fontId="60" fillId="22" borderId="47" xfId="5" applyFont="1" applyFill="1" applyBorder="1" applyAlignment="1">
      <alignment horizontal="center" vertical="center"/>
    </xf>
    <xf numFmtId="0" fontId="17" fillId="24" borderId="0" xfId="3" applyFont="1" applyFill="1" applyBorder="1" applyAlignment="1" applyProtection="1">
      <alignment horizontal="center" vertical="center"/>
      <protection locked="0"/>
    </xf>
    <xf numFmtId="0" fontId="17" fillId="6" borderId="0" xfId="3" applyFont="1" applyFill="1" applyBorder="1" applyAlignment="1" applyProtection="1">
      <alignment horizontal="center" vertical="center"/>
      <protection locked="0"/>
    </xf>
    <xf numFmtId="49" fontId="17" fillId="24" borderId="0" xfId="3" applyNumberFormat="1" applyFont="1" applyFill="1" applyBorder="1" applyAlignment="1" applyProtection="1">
      <alignment horizontal="center" vertical="center"/>
      <protection locked="0"/>
    </xf>
    <xf numFmtId="49" fontId="17" fillId="6" borderId="0" xfId="3" applyNumberFormat="1" applyFont="1" applyFill="1" applyBorder="1" applyAlignment="1" applyProtection="1">
      <alignment horizontal="center" vertical="center"/>
      <protection locked="0"/>
    </xf>
    <xf numFmtId="0" fontId="55" fillId="22" borderId="18" xfId="5" applyFont="1" applyFill="1" applyBorder="1" applyAlignment="1">
      <alignment horizontal="center" wrapText="1" shrinkToFit="1"/>
    </xf>
    <xf numFmtId="0" fontId="60" fillId="22" borderId="47" xfId="5" applyFont="1" applyFill="1" applyBorder="1" applyAlignment="1">
      <alignment horizontal="center" vertical="center" wrapText="1" shrinkToFit="1"/>
    </xf>
    <xf numFmtId="0" fontId="53" fillId="22" borderId="66" xfId="5" applyFont="1" applyFill="1" applyBorder="1" applyAlignment="1">
      <alignment horizontal="center" vertical="center" wrapText="1" shrinkToFit="1"/>
    </xf>
    <xf numFmtId="0" fontId="59" fillId="23" borderId="11" xfId="3" applyFont="1" applyFill="1" applyBorder="1" applyAlignment="1">
      <alignment horizontal="center" vertical="center" wrapText="1" shrinkToFit="1"/>
    </xf>
    <xf numFmtId="0" fontId="55" fillId="22" borderId="11" xfId="2" quotePrefix="1" applyNumberFormat="1" applyFont="1" applyFill="1" applyBorder="1" applyAlignment="1">
      <alignment horizontal="center" vertical="center"/>
    </xf>
    <xf numFmtId="0" fontId="55" fillId="22" borderId="11" xfId="2" applyNumberFormat="1" applyFont="1" applyFill="1" applyBorder="1" applyAlignment="1">
      <alignment horizontal="center" vertical="center"/>
    </xf>
    <xf numFmtId="0" fontId="25" fillId="0" borderId="0" xfId="2" applyFont="1" applyAlignment="1" applyProtection="1">
      <alignment horizontal="left" vertical="top" wrapText="1"/>
    </xf>
    <xf numFmtId="0" fontId="27" fillId="0" borderId="47" xfId="2" applyFont="1" applyBorder="1" applyAlignment="1" applyProtection="1">
      <alignment horizontal="left" vertical="top" wrapText="1"/>
    </xf>
    <xf numFmtId="0" fontId="7" fillId="42" borderId="10" xfId="2" applyFont="1" applyFill="1" applyBorder="1" applyAlignment="1" applyProtection="1">
      <alignment horizontal="left" vertical="center" wrapText="1"/>
    </xf>
    <xf numFmtId="0" fontId="0" fillId="42" borderId="22" xfId="0" applyFill="1" applyBorder="1" applyAlignment="1">
      <alignment horizontal="left" vertical="center" wrapText="1"/>
    </xf>
    <xf numFmtId="0" fontId="27" fillId="0" borderId="10" xfId="2" applyFont="1" applyBorder="1" applyAlignment="1">
      <alignment horizontal="left" vertical="center"/>
    </xf>
    <xf numFmtId="0" fontId="27" fillId="0" borderId="22" xfId="2" applyFont="1" applyBorder="1" applyAlignment="1">
      <alignment horizontal="left" vertical="center"/>
    </xf>
    <xf numFmtId="0" fontId="7" fillId="2" borderId="10" xfId="2" applyFont="1" applyFill="1" applyBorder="1" applyAlignment="1">
      <alignment horizontal="left" vertical="center" wrapText="1"/>
    </xf>
    <xf numFmtId="0" fontId="7" fillId="2" borderId="22" xfId="2" applyFont="1" applyFill="1" applyBorder="1" applyAlignment="1">
      <alignment horizontal="left" vertical="center" wrapText="1"/>
    </xf>
    <xf numFmtId="0" fontId="7" fillId="12" borderId="10" xfId="2" applyFont="1" applyFill="1" applyBorder="1" applyAlignment="1">
      <alignment horizontal="left" vertical="center"/>
    </xf>
    <xf numFmtId="0" fontId="7" fillId="12" borderId="22" xfId="2" applyFont="1" applyFill="1" applyBorder="1" applyAlignment="1">
      <alignment horizontal="left" vertical="center"/>
    </xf>
    <xf numFmtId="0" fontId="7" fillId="41" borderId="10" xfId="2" applyFont="1" applyFill="1" applyBorder="1" applyAlignment="1" applyProtection="1">
      <alignment horizontal="left" vertical="center"/>
    </xf>
    <xf numFmtId="0" fontId="7" fillId="41" borderId="22" xfId="2" applyFont="1" applyFill="1" applyBorder="1" applyAlignment="1" applyProtection="1">
      <alignment horizontal="left" vertical="center"/>
    </xf>
    <xf numFmtId="0" fontId="23" fillId="3" borderId="17" xfId="0" applyFont="1" applyFill="1" applyBorder="1" applyAlignment="1" applyProtection="1">
      <alignment horizontal="center" vertical="center" wrapText="1"/>
    </xf>
    <xf numFmtId="0" fontId="23" fillId="3" borderId="20" xfId="0" applyFont="1" applyFill="1" applyBorder="1" applyAlignment="1" applyProtection="1">
      <alignment horizontal="center" vertical="center" wrapText="1"/>
    </xf>
    <xf numFmtId="0" fontId="23" fillId="3" borderId="26" xfId="0" applyFont="1" applyFill="1" applyBorder="1" applyAlignment="1" applyProtection="1">
      <alignment horizontal="center" vertical="center" wrapText="1"/>
    </xf>
    <xf numFmtId="0" fontId="29" fillId="3" borderId="55" xfId="1" applyNumberFormat="1" applyFont="1" applyFill="1" applyBorder="1" applyAlignment="1" applyProtection="1">
      <alignment horizontal="center" vertical="center" wrapText="1"/>
    </xf>
    <xf numFmtId="0" fontId="29" fillId="3" borderId="56" xfId="1" applyNumberFormat="1" applyFont="1" applyFill="1" applyBorder="1" applyAlignment="1" applyProtection="1">
      <alignment horizontal="center" vertical="center" wrapText="1"/>
    </xf>
    <xf numFmtId="0" fontId="48" fillId="0" borderId="17"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6" xfId="0" applyFont="1" applyBorder="1" applyAlignment="1">
      <alignment horizontal="center" vertical="center" wrapText="1"/>
    </xf>
    <xf numFmtId="0" fontId="10" fillId="11" borderId="7" xfId="2" applyFont="1" applyFill="1" applyBorder="1" applyAlignment="1" applyProtection="1">
      <alignment horizontal="center" vertical="center" wrapText="1"/>
    </xf>
    <xf numFmtId="0" fontId="10" fillId="11" borderId="8" xfId="2" applyFont="1" applyFill="1" applyBorder="1" applyAlignment="1" applyProtection="1">
      <alignment horizontal="center" vertical="center" wrapText="1"/>
    </xf>
    <xf numFmtId="0" fontId="10" fillId="11" borderId="9" xfId="2" applyFont="1" applyFill="1" applyBorder="1" applyAlignment="1" applyProtection="1">
      <alignment horizontal="center" vertical="center" wrapText="1"/>
    </xf>
    <xf numFmtId="0" fontId="23" fillId="3" borderId="30" xfId="0" applyFont="1" applyFill="1" applyBorder="1" applyAlignment="1" applyProtection="1">
      <alignment horizontal="center" vertical="center" wrapText="1"/>
    </xf>
    <xf numFmtId="0" fontId="23" fillId="3" borderId="33" xfId="0" applyFont="1" applyFill="1" applyBorder="1" applyAlignment="1" applyProtection="1">
      <alignment horizontal="center" vertical="center" wrapText="1"/>
    </xf>
    <xf numFmtId="0" fontId="23" fillId="3" borderId="34" xfId="0" applyFont="1" applyFill="1" applyBorder="1" applyAlignment="1" applyProtection="1">
      <alignment horizontal="center" vertical="center" wrapText="1"/>
    </xf>
    <xf numFmtId="0" fontId="76" fillId="43" borderId="7" xfId="2" applyFont="1" applyFill="1" applyBorder="1" applyAlignment="1" applyProtection="1">
      <alignment horizontal="center" vertical="center" wrapText="1"/>
    </xf>
    <xf numFmtId="0" fontId="10" fillId="43" borderId="8" xfId="2" applyFont="1" applyFill="1" applyBorder="1" applyAlignment="1" applyProtection="1">
      <alignment horizontal="center" vertical="center" wrapText="1"/>
    </xf>
    <xf numFmtId="0" fontId="10" fillId="43" borderId="9" xfId="2" applyFont="1" applyFill="1" applyBorder="1" applyAlignment="1" applyProtection="1">
      <alignment horizontal="center" vertical="center" wrapText="1"/>
    </xf>
    <xf numFmtId="0" fontId="10" fillId="3" borderId="8" xfId="2" applyFont="1" applyFill="1" applyBorder="1" applyAlignment="1" applyProtection="1">
      <alignment horizontal="center" wrapText="1"/>
    </xf>
    <xf numFmtId="0" fontId="10" fillId="3" borderId="9" xfId="2" applyFont="1" applyFill="1" applyBorder="1" applyAlignment="1" applyProtection="1">
      <alignment horizontal="center" wrapText="1"/>
    </xf>
    <xf numFmtId="0" fontId="23" fillId="3" borderId="52" xfId="0" applyFont="1" applyFill="1" applyBorder="1" applyAlignment="1" applyProtection="1">
      <alignment horizontal="center" vertical="center" wrapText="1"/>
    </xf>
    <xf numFmtId="0" fontId="23" fillId="3" borderId="51" xfId="0" applyFont="1" applyFill="1" applyBorder="1" applyAlignment="1" applyProtection="1">
      <alignment horizontal="center" vertical="center" wrapText="1"/>
    </xf>
    <xf numFmtId="0" fontId="76" fillId="43" borderId="8" xfId="2" applyFont="1" applyFill="1" applyBorder="1" applyAlignment="1" applyProtection="1">
      <alignment horizontal="center" vertical="center" wrapText="1"/>
    </xf>
    <xf numFmtId="0" fontId="22" fillId="44" borderId="0" xfId="12" applyFont="1" applyFill="1" applyBorder="1" applyAlignment="1" applyProtection="1">
      <alignment horizontal="center" vertical="center" wrapText="1"/>
    </xf>
    <xf numFmtId="0" fontId="22" fillId="44" borderId="21" xfId="12" applyFont="1" applyFill="1" applyBorder="1" applyAlignment="1" applyProtection="1">
      <alignment horizontal="center" vertical="center" wrapText="1"/>
    </xf>
    <xf numFmtId="0" fontId="33" fillId="45" borderId="28" xfId="0" applyFont="1" applyFill="1" applyBorder="1" applyAlignment="1" applyProtection="1">
      <alignment horizontal="center"/>
      <protection locked="0"/>
    </xf>
    <xf numFmtId="0" fontId="33" fillId="45" borderId="74" xfId="0" applyFont="1" applyFill="1" applyBorder="1" applyAlignment="1" applyProtection="1">
      <alignment horizontal="center"/>
      <protection locked="0"/>
    </xf>
    <xf numFmtId="0" fontId="33" fillId="45" borderId="56" xfId="0" applyFont="1" applyFill="1" applyBorder="1" applyAlignment="1" applyProtection="1">
      <alignment horizontal="center"/>
      <protection locked="0"/>
    </xf>
    <xf numFmtId="0" fontId="33" fillId="44" borderId="75" xfId="0" applyFont="1" applyFill="1" applyBorder="1" applyAlignment="1" applyProtection="1">
      <alignment horizontal="center"/>
    </xf>
    <xf numFmtId="0" fontId="33" fillId="44" borderId="70" xfId="0" applyFont="1" applyFill="1" applyBorder="1" applyAlignment="1" applyProtection="1">
      <alignment horizontal="center"/>
    </xf>
    <xf numFmtId="0" fontId="80" fillId="44" borderId="28" xfId="12" applyFont="1" applyFill="1" applyBorder="1" applyAlignment="1" applyProtection="1">
      <alignment horizontal="center" vertical="center" wrapText="1"/>
    </xf>
    <xf numFmtId="0" fontId="80" fillId="44" borderId="74" xfId="12" applyFont="1" applyFill="1" applyBorder="1" applyAlignment="1" applyProtection="1">
      <alignment horizontal="center" vertical="center" wrapText="1"/>
    </xf>
    <xf numFmtId="0" fontId="80" fillId="44" borderId="56" xfId="12" applyFont="1" applyFill="1" applyBorder="1" applyAlignment="1" applyProtection="1">
      <alignment horizontal="center" vertical="center" wrapText="1"/>
    </xf>
    <xf numFmtId="0" fontId="81" fillId="44" borderId="28" xfId="12" applyFont="1" applyFill="1" applyBorder="1" applyAlignment="1" applyProtection="1">
      <alignment horizontal="left" vertical="top" wrapText="1"/>
    </xf>
    <xf numFmtId="0" fontId="81" fillId="44" borderId="74" xfId="12" applyFont="1" applyFill="1" applyBorder="1" applyAlignment="1" applyProtection="1">
      <alignment horizontal="left" vertical="top" wrapText="1"/>
    </xf>
    <xf numFmtId="0" fontId="81" fillId="44" borderId="56" xfId="12" applyFont="1" applyFill="1" applyBorder="1" applyAlignment="1" applyProtection="1">
      <alignment horizontal="left" vertical="top" wrapText="1"/>
    </xf>
    <xf numFmtId="0" fontId="33" fillId="44" borderId="69" xfId="0" applyFont="1" applyFill="1" applyBorder="1" applyAlignment="1" applyProtection="1">
      <alignment horizontal="center"/>
    </xf>
    <xf numFmtId="0" fontId="33" fillId="45" borderId="30" xfId="0" applyFont="1" applyFill="1" applyBorder="1" applyAlignment="1" applyProtection="1">
      <alignment horizontal="center"/>
      <protection locked="0"/>
    </xf>
    <xf numFmtId="0" fontId="33" fillId="45" borderId="31" xfId="0" applyFont="1" applyFill="1" applyBorder="1" applyAlignment="1" applyProtection="1">
      <alignment horizontal="center"/>
      <protection locked="0"/>
    </xf>
    <xf numFmtId="0" fontId="33" fillId="45" borderId="79" xfId="0" applyFont="1" applyFill="1" applyBorder="1" applyAlignment="1" applyProtection="1">
      <alignment horizontal="center"/>
      <protection locked="0"/>
    </xf>
    <xf numFmtId="0" fontId="33" fillId="45" borderId="80" xfId="0" applyFont="1" applyFill="1" applyBorder="1" applyAlignment="1" applyProtection="1">
      <alignment horizontal="center"/>
      <protection locked="0"/>
    </xf>
    <xf numFmtId="0" fontId="78" fillId="44" borderId="0" xfId="12" applyFont="1" applyFill="1" applyBorder="1" applyAlignment="1" applyProtection="1">
      <alignment horizontal="left" vertical="top" wrapText="1"/>
    </xf>
    <xf numFmtId="0" fontId="23" fillId="44" borderId="28" xfId="12" applyFont="1" applyFill="1" applyBorder="1" applyAlignment="1" applyProtection="1">
      <alignment horizontal="center" vertical="center" wrapText="1"/>
    </xf>
    <xf numFmtId="0" fontId="23" fillId="44" borderId="74" xfId="12" applyFont="1" applyFill="1" applyBorder="1" applyAlignment="1" applyProtection="1">
      <alignment horizontal="center" vertical="center" wrapText="1"/>
    </xf>
    <xf numFmtId="0" fontId="22" fillId="44" borderId="28" xfId="12" applyFont="1" applyFill="1" applyBorder="1" applyAlignment="1" applyProtection="1">
      <alignment horizontal="center" vertical="center" wrapText="1"/>
    </xf>
    <xf numFmtId="0" fontId="22" fillId="44" borderId="74" xfId="12" applyFont="1" applyFill="1" applyBorder="1" applyAlignment="1" applyProtection="1">
      <alignment horizontal="center" vertical="center" wrapText="1"/>
    </xf>
    <xf numFmtId="0" fontId="22" fillId="44" borderId="56" xfId="12" applyFont="1" applyFill="1" applyBorder="1" applyAlignment="1" applyProtection="1">
      <alignment horizontal="center" vertical="center" wrapText="1"/>
    </xf>
    <xf numFmtId="0" fontId="22" fillId="44" borderId="17" xfId="12" applyFont="1" applyFill="1" applyBorder="1" applyAlignment="1" applyProtection="1">
      <alignment horizontal="center" vertical="center" wrapText="1"/>
    </xf>
    <xf numFmtId="0" fontId="22" fillId="44" borderId="18" xfId="12" applyFont="1" applyFill="1" applyBorder="1" applyAlignment="1" applyProtection="1">
      <alignment horizontal="center" vertical="center" wrapText="1"/>
    </xf>
    <xf numFmtId="0" fontId="22" fillId="44" borderId="19" xfId="12" applyFont="1" applyFill="1" applyBorder="1" applyAlignment="1" applyProtection="1">
      <alignment horizontal="center" vertical="center" wrapText="1"/>
    </xf>
    <xf numFmtId="0" fontId="33" fillId="45" borderId="1" xfId="0" applyFont="1" applyFill="1" applyBorder="1" applyAlignment="1" applyProtection="1">
      <alignment horizontal="center"/>
      <protection locked="0"/>
    </xf>
    <xf numFmtId="0" fontId="33" fillId="45" borderId="32" xfId="0" applyFont="1" applyFill="1" applyBorder="1" applyAlignment="1" applyProtection="1">
      <alignment horizontal="center"/>
      <protection locked="0"/>
    </xf>
    <xf numFmtId="0" fontId="33" fillId="45" borderId="78" xfId="0" applyFont="1" applyFill="1" applyBorder="1" applyAlignment="1" applyProtection="1">
      <alignment horizontal="center"/>
      <protection locked="0"/>
    </xf>
    <xf numFmtId="0" fontId="33" fillId="45" borderId="2" xfId="0" applyFont="1" applyFill="1" applyBorder="1" applyAlignment="1" applyProtection="1">
      <alignment horizontal="center"/>
      <protection locked="0"/>
    </xf>
    <xf numFmtId="0" fontId="51" fillId="28" borderId="17" xfId="3" applyFont="1" applyFill="1" applyBorder="1" applyAlignment="1">
      <alignment horizontal="left"/>
    </xf>
    <xf numFmtId="0" fontId="51" fillId="28" borderId="19" xfId="3" applyFont="1" applyFill="1" applyBorder="1" applyAlignment="1">
      <alignment horizontal="left"/>
    </xf>
    <xf numFmtId="0" fontId="51" fillId="30" borderId="17" xfId="3" applyFont="1" applyFill="1" applyBorder="1" applyAlignment="1">
      <alignment horizontal="left"/>
    </xf>
    <xf numFmtId="0" fontId="51" fillId="30" borderId="19" xfId="3" applyFont="1" applyFill="1" applyBorder="1" applyAlignment="1">
      <alignment horizontal="left"/>
    </xf>
    <xf numFmtId="0" fontId="51" fillId="32" borderId="17" xfId="3" applyFont="1" applyFill="1" applyBorder="1" applyAlignment="1">
      <alignment horizontal="left"/>
    </xf>
    <xf numFmtId="0" fontId="51" fillId="32" borderId="19" xfId="3" applyFont="1" applyFill="1" applyBorder="1" applyAlignment="1">
      <alignment horizontal="left"/>
    </xf>
    <xf numFmtId="0" fontId="51" fillId="34" borderId="17" xfId="3" applyFont="1" applyFill="1" applyBorder="1" applyAlignment="1">
      <alignment horizontal="left" vertical="center" wrapText="1"/>
    </xf>
    <xf numFmtId="0" fontId="51" fillId="34" borderId="19" xfId="3" applyFont="1" applyFill="1" applyBorder="1" applyAlignment="1">
      <alignment horizontal="left" vertical="center" wrapText="1"/>
    </xf>
    <xf numFmtId="0" fontId="0" fillId="5" borderId="0" xfId="0" applyFill="1" applyBorder="1" applyAlignment="1">
      <alignment horizontal="center" wrapText="1"/>
    </xf>
    <xf numFmtId="0" fontId="82" fillId="46" borderId="15" xfId="13" applyFont="1" applyFill="1" applyBorder="1" applyAlignment="1">
      <alignment horizontal="center" vertical="center"/>
    </xf>
    <xf numFmtId="0" fontId="82" fillId="47" borderId="15" xfId="13" applyFont="1" applyFill="1" applyBorder="1" applyAlignment="1">
      <alignment horizontal="center" vertical="center"/>
    </xf>
    <xf numFmtId="0" fontId="0" fillId="12" borderId="0" xfId="0" applyFill="1" applyAlignment="1">
      <alignment horizontal="center" vertical="top" wrapText="1"/>
    </xf>
  </cellXfs>
  <cellStyles count="14">
    <cellStyle name="Comma" xfId="1" builtinId="3"/>
    <cellStyle name="Hyperlink" xfId="6" builtinId="8"/>
    <cellStyle name="Hyperlink 2" xfId="4" xr:uid="{00000000-0005-0000-0000-000002000000}"/>
    <cellStyle name="Normal" xfId="0" builtinId="0"/>
    <cellStyle name="Normal 10 2" xfId="5" xr:uid="{00000000-0005-0000-0000-000004000000}"/>
    <cellStyle name="Normal 2" xfId="8" xr:uid="{00000000-0005-0000-0000-000005000000}"/>
    <cellStyle name="Normal 2 2 2" xfId="3" xr:uid="{00000000-0005-0000-0000-000006000000}"/>
    <cellStyle name="Normal 3 2" xfId="13" xr:uid="{1242B2A3-8625-4F06-AA05-ABA058E5BF87}"/>
    <cellStyle name="Normal 6" xfId="2" xr:uid="{00000000-0005-0000-0000-000007000000}"/>
    <cellStyle name="Normal 6 2" xfId="12" xr:uid="{00000000-0005-0000-0000-000008000000}"/>
    <cellStyle name="Normal 7" xfId="10" xr:uid="{00000000-0005-0000-0000-000009000000}"/>
    <cellStyle name="Normal 8" xfId="11" xr:uid="{00000000-0005-0000-0000-00000A000000}"/>
    <cellStyle name="Normal 9" xfId="7" xr:uid="{00000000-0005-0000-0000-00000B000000}"/>
    <cellStyle name="Normal 9 2" xfId="9" xr:uid="{00000000-0005-0000-0000-00000C00000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bgColor rgb="FFFFC000"/>
        </patternFill>
      </fill>
    </dxf>
  </dxfs>
  <tableStyles count="0" defaultTableStyle="TableStyleMedium2" defaultPivotStyle="PivotStyleLight16"/>
  <colors>
    <mruColors>
      <color rgb="FF79CDC9"/>
      <color rgb="FF7DCDC9"/>
      <color rgb="FF7030A0"/>
      <color rgb="FFCDCDCD"/>
      <color rgb="FF00FF00"/>
      <color rgb="FFDCFFFF"/>
      <color rgb="FFB9C337"/>
      <color rgb="FFB381D9"/>
      <color rgb="FF41AF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4733926</xdr:colOff>
      <xdr:row>1</xdr:row>
      <xdr:rowOff>267959</xdr:rowOff>
    </xdr:from>
    <xdr:to>
      <xdr:col>2</xdr:col>
      <xdr:colOff>7092524</xdr:colOff>
      <xdr:row>1</xdr:row>
      <xdr:rowOff>654050</xdr:rowOff>
    </xdr:to>
    <xdr:pic>
      <xdr:nvPicPr>
        <xdr:cNvPr id="2" name="Picture 1" descr="estat 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3026" y="439409"/>
          <a:ext cx="2358598" cy="386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104776</xdr:rowOff>
    </xdr:from>
    <xdr:to>
      <xdr:col>2</xdr:col>
      <xdr:colOff>1628775</xdr:colOff>
      <xdr:row>3</xdr:row>
      <xdr:rowOff>24119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500" y="269876"/>
          <a:ext cx="1628775" cy="8019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3</xdr:row>
          <xdr:rowOff>66675</xdr:rowOff>
        </xdr:from>
        <xdr:to>
          <xdr:col>4</xdr:col>
          <xdr:colOff>819150</xdr:colOff>
          <xdr:row>3</xdr:row>
          <xdr:rowOff>590550</xdr:rowOff>
        </xdr:to>
        <xdr:sp macro="" textlink="">
          <xdr:nvSpPr>
            <xdr:cNvPr id="16437" name="Button 53" hidden="1">
              <a:extLst>
                <a:ext uri="{63B3BB69-23CF-44E3-9099-C40C66FF867C}">
                  <a14:compatExt spid="_x0000_s16437"/>
                </a:ext>
                <a:ext uri="{FF2B5EF4-FFF2-40B4-BE49-F238E27FC236}">
                  <a16:creationId xmlns:a16="http://schemas.microsoft.com/office/drawing/2014/main" id="{00000000-0008-0000-0900-000035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895350</xdr:colOff>
          <xdr:row>3</xdr:row>
          <xdr:rowOff>57150</xdr:rowOff>
        </xdr:from>
        <xdr:to>
          <xdr:col>5</xdr:col>
          <xdr:colOff>628650</xdr:colOff>
          <xdr:row>3</xdr:row>
          <xdr:rowOff>590550</xdr:rowOff>
        </xdr:to>
        <xdr:sp macro="" textlink="">
          <xdr:nvSpPr>
            <xdr:cNvPr id="16438" name="Button 54" hidden="1">
              <a:extLst>
                <a:ext uri="{63B3BB69-23CF-44E3-9099-C40C66FF867C}">
                  <a14:compatExt spid="_x0000_s16438"/>
                </a:ext>
                <a:ext uri="{FF2B5EF4-FFF2-40B4-BE49-F238E27FC236}">
                  <a16:creationId xmlns:a16="http://schemas.microsoft.com/office/drawing/2014/main" id="{00000000-0008-0000-0900-000036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95250</xdr:colOff>
          <xdr:row>3</xdr:row>
          <xdr:rowOff>95250</xdr:rowOff>
        </xdr:from>
        <xdr:to>
          <xdr:col>5</xdr:col>
          <xdr:colOff>1400175</xdr:colOff>
          <xdr:row>3</xdr:row>
          <xdr:rowOff>533400</xdr:rowOff>
        </xdr:to>
        <xdr:sp macro="" textlink="">
          <xdr:nvSpPr>
            <xdr:cNvPr id="19505" name="Button 49" hidden="1">
              <a:extLst>
                <a:ext uri="{63B3BB69-23CF-44E3-9099-C40C66FF867C}">
                  <a14:compatExt spid="_x0000_s19505"/>
                </a:ext>
                <a:ext uri="{FF2B5EF4-FFF2-40B4-BE49-F238E27FC236}">
                  <a16:creationId xmlns:a16="http://schemas.microsoft.com/office/drawing/2014/main" id="{00000000-0008-0000-0A00-0000314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800" b="1" i="0" u="none" strike="noStrike" baseline="0">
                  <a:solidFill>
                    <a:srgbClr val="000000"/>
                  </a:solidFill>
                  <a:latin typeface="Calibri"/>
                  <a:cs typeface="Calibri"/>
                </a:rPr>
                <a:t>PREFILL TABLE 2</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15</xdr:col>
      <xdr:colOff>292100</xdr:colOff>
      <xdr:row>1</xdr:row>
      <xdr:rowOff>171450</xdr:rowOff>
    </xdr:from>
    <xdr:to>
      <xdr:col>24</xdr:col>
      <xdr:colOff>412750</xdr:colOff>
      <xdr:row>23</xdr:row>
      <xdr:rowOff>76200</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73100" y="908050"/>
          <a:ext cx="5607050" cy="395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438150</xdr:colOff>
      <xdr:row>5</xdr:row>
      <xdr:rowOff>76200</xdr:rowOff>
    </xdr:from>
    <xdr:to>
      <xdr:col>22</xdr:col>
      <xdr:colOff>12700</xdr:colOff>
      <xdr:row>11</xdr:row>
      <xdr:rowOff>114300</xdr:rowOff>
    </xdr:to>
    <xdr:cxnSp macro="">
      <xdr:nvCxnSpPr>
        <xdr:cNvPr id="4" name="Straight Arrow Connector 3">
          <a:extLst>
            <a:ext uri="{FF2B5EF4-FFF2-40B4-BE49-F238E27FC236}">
              <a16:creationId xmlns:a16="http://schemas.microsoft.com/office/drawing/2014/main" id="{00000000-0008-0000-1500-000004000000}"/>
            </a:ext>
          </a:extLst>
        </xdr:cNvPr>
        <xdr:cNvCxnSpPr/>
      </xdr:nvCxnSpPr>
      <xdr:spPr>
        <a:xfrm>
          <a:off x="12909550" y="1181100"/>
          <a:ext cx="4451350" cy="1143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1003300</xdr:colOff>
      <xdr:row>4</xdr:row>
      <xdr:rowOff>63500</xdr:rowOff>
    </xdr:from>
    <xdr:to>
      <xdr:col>22</xdr:col>
      <xdr:colOff>565150</xdr:colOff>
      <xdr:row>10</xdr:row>
      <xdr:rowOff>57150</xdr:rowOff>
    </xdr:to>
    <xdr:cxnSp macro="">
      <xdr:nvCxnSpPr>
        <xdr:cNvPr id="6" name="Straight Arrow Connector 5">
          <a:extLst>
            <a:ext uri="{FF2B5EF4-FFF2-40B4-BE49-F238E27FC236}">
              <a16:creationId xmlns:a16="http://schemas.microsoft.com/office/drawing/2014/main" id="{00000000-0008-0000-1500-000006000000}"/>
            </a:ext>
          </a:extLst>
        </xdr:cNvPr>
        <xdr:cNvCxnSpPr/>
      </xdr:nvCxnSpPr>
      <xdr:spPr>
        <a:xfrm>
          <a:off x="9220200" y="984250"/>
          <a:ext cx="8693150" cy="109855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2095500</xdr:colOff>
      <xdr:row>12</xdr:row>
      <xdr:rowOff>171450</xdr:rowOff>
    </xdr:from>
    <xdr:to>
      <xdr:col>22</xdr:col>
      <xdr:colOff>431800</xdr:colOff>
      <xdr:row>19</xdr:row>
      <xdr:rowOff>127000</xdr:rowOff>
    </xdr:to>
    <xdr:cxnSp macro="">
      <xdr:nvCxnSpPr>
        <xdr:cNvPr id="11" name="Straight Arrow Connector 10">
          <a:extLst>
            <a:ext uri="{FF2B5EF4-FFF2-40B4-BE49-F238E27FC236}">
              <a16:creationId xmlns:a16="http://schemas.microsoft.com/office/drawing/2014/main" id="{00000000-0008-0000-1500-00000B000000}"/>
            </a:ext>
          </a:extLst>
        </xdr:cNvPr>
        <xdr:cNvCxnSpPr/>
      </xdr:nvCxnSpPr>
      <xdr:spPr>
        <a:xfrm flipV="1">
          <a:off x="10312400" y="2565400"/>
          <a:ext cx="7467600" cy="124460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1257300</xdr:colOff>
      <xdr:row>14</xdr:row>
      <xdr:rowOff>19050</xdr:rowOff>
    </xdr:from>
    <xdr:to>
      <xdr:col>22</xdr:col>
      <xdr:colOff>120650</xdr:colOff>
      <xdr:row>19</xdr:row>
      <xdr:rowOff>76200</xdr:rowOff>
    </xdr:to>
    <xdr:cxnSp macro="">
      <xdr:nvCxnSpPr>
        <xdr:cNvPr id="13" name="Straight Arrow Connector 12">
          <a:extLst>
            <a:ext uri="{FF2B5EF4-FFF2-40B4-BE49-F238E27FC236}">
              <a16:creationId xmlns:a16="http://schemas.microsoft.com/office/drawing/2014/main" id="{00000000-0008-0000-1500-00000D000000}"/>
            </a:ext>
          </a:extLst>
        </xdr:cNvPr>
        <xdr:cNvCxnSpPr/>
      </xdr:nvCxnSpPr>
      <xdr:spPr>
        <a:xfrm flipV="1">
          <a:off x="11772900" y="2781300"/>
          <a:ext cx="5695950" cy="97790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9524</xdr:colOff>
      <xdr:row>1</xdr:row>
      <xdr:rowOff>34890</xdr:rowOff>
    </xdr:from>
    <xdr:to>
      <xdr:col>3</xdr:col>
      <xdr:colOff>43403</xdr:colOff>
      <xdr:row>2</xdr:row>
      <xdr:rowOff>317500</xdr:rowOff>
    </xdr:to>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4" y="117440"/>
          <a:ext cx="1303879" cy="644560"/>
        </a:xfrm>
        <a:prstGeom prst="rect">
          <a:avLst/>
        </a:prstGeom>
      </xdr:spPr>
    </xdr:pic>
    <xdr:clientData/>
  </xdr:twoCellAnchor>
  <xdr:twoCellAnchor editAs="oneCell">
    <xdr:from>
      <xdr:col>4</xdr:col>
      <xdr:colOff>514350</xdr:colOff>
      <xdr:row>1</xdr:row>
      <xdr:rowOff>108156</xdr:rowOff>
    </xdr:from>
    <xdr:to>
      <xdr:col>4</xdr:col>
      <xdr:colOff>3054351</xdr:colOff>
      <xdr:row>2</xdr:row>
      <xdr:rowOff>133350</xdr:rowOff>
    </xdr:to>
    <xdr:pic>
      <xdr:nvPicPr>
        <xdr:cNvPr id="5" name="Picture 4" descr="estat RGB">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29475" y="193881"/>
          <a:ext cx="2540001" cy="387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72390</xdr:colOff>
      <xdr:row>2</xdr:row>
      <xdr:rowOff>187516</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4019550</xdr:colOff>
      <xdr:row>1</xdr:row>
      <xdr:rowOff>69902</xdr:rowOff>
    </xdr:from>
    <xdr:to>
      <xdr:col>6</xdr:col>
      <xdr:colOff>559</xdr:colOff>
      <xdr:row>1</xdr:row>
      <xdr:rowOff>461462</xdr:rowOff>
    </xdr:to>
    <xdr:pic>
      <xdr:nvPicPr>
        <xdr:cNvPr id="3" name="Picture 2" descr="estat RG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86550" y="231827"/>
          <a:ext cx="2353234" cy="39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176086</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4010025</xdr:colOff>
      <xdr:row>1</xdr:row>
      <xdr:rowOff>103227</xdr:rowOff>
    </xdr:from>
    <xdr:to>
      <xdr:col>5</xdr:col>
      <xdr:colOff>1921433</xdr:colOff>
      <xdr:row>1</xdr:row>
      <xdr:rowOff>496069</xdr:rowOff>
    </xdr:to>
    <xdr:pic>
      <xdr:nvPicPr>
        <xdr:cNvPr id="3" name="Picture 2" descr="estat RG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77025" y="265152"/>
          <a:ext cx="2359583" cy="392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952500</xdr:colOff>
      <xdr:row>2</xdr:row>
      <xdr:rowOff>176086</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63650" cy="665070"/>
        </a:xfrm>
        <a:prstGeom prst="rect">
          <a:avLst/>
        </a:prstGeom>
      </xdr:spPr>
    </xdr:pic>
    <xdr:clientData/>
  </xdr:twoCellAnchor>
  <xdr:twoCellAnchor editAs="oneCell">
    <xdr:from>
      <xdr:col>5</xdr:col>
      <xdr:colOff>50800</xdr:colOff>
      <xdr:row>1</xdr:row>
      <xdr:rowOff>133350</xdr:rowOff>
    </xdr:from>
    <xdr:to>
      <xdr:col>6</xdr:col>
      <xdr:colOff>559</xdr:colOff>
      <xdr:row>1</xdr:row>
      <xdr:rowOff>488950</xdr:rowOff>
    </xdr:to>
    <xdr:pic>
      <xdr:nvPicPr>
        <xdr:cNvPr id="3" name="Picture 2" descr="estat RGB">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23050" y="285750"/>
          <a:ext cx="2451659"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2</xdr:col>
      <xdr:colOff>0</xdr:colOff>
      <xdr:row>1</xdr:row>
      <xdr:rowOff>44416</xdr:rowOff>
    </xdr:from>
    <xdr:ext cx="1250950" cy="665070"/>
    <xdr:pic>
      <xdr:nvPicPr>
        <xdr:cNvPr id="2" name="Picture 1">
          <a:extLst>
            <a:ext uri="{FF2B5EF4-FFF2-40B4-BE49-F238E27FC236}">
              <a16:creationId xmlns:a16="http://schemas.microsoft.com/office/drawing/2014/main" id="{00000000-0008-0000-05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203166"/>
          <a:ext cx="1250950" cy="665070"/>
        </a:xfrm>
        <a:prstGeom prst="rect">
          <a:avLst/>
        </a:prstGeom>
      </xdr:spPr>
    </xdr:pic>
    <xdr:clientData/>
  </xdr:oneCellAnchor>
  <xdr:twoCellAnchor editAs="oneCell">
    <xdr:from>
      <xdr:col>6</xdr:col>
      <xdr:colOff>2066926</xdr:colOff>
      <xdr:row>1</xdr:row>
      <xdr:rowOff>161924</xdr:rowOff>
    </xdr:from>
    <xdr:to>
      <xdr:col>7</xdr:col>
      <xdr:colOff>6911</xdr:colOff>
      <xdr:row>1</xdr:row>
      <xdr:rowOff>518533</xdr:rowOff>
    </xdr:to>
    <xdr:pic>
      <xdr:nvPicPr>
        <xdr:cNvPr id="3" name="Picture 2" descr="estat RGB">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1" y="323849"/>
          <a:ext cx="2350060" cy="3566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6267450</xdr:colOff>
      <xdr:row>1</xdr:row>
      <xdr:rowOff>57150</xdr:rowOff>
    </xdr:from>
    <xdr:to>
      <xdr:col>5</xdr:col>
      <xdr:colOff>7445</xdr:colOff>
      <xdr:row>2</xdr:row>
      <xdr:rowOff>57151</xdr:rowOff>
    </xdr:to>
    <xdr:pic>
      <xdr:nvPicPr>
        <xdr:cNvPr id="2" name="Picture 1" descr="estat RG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8025" y="180975"/>
          <a:ext cx="2464895" cy="371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146297</xdr:colOff>
      <xdr:row>1</xdr:row>
      <xdr:rowOff>76201</xdr:rowOff>
    </xdr:from>
    <xdr:to>
      <xdr:col>4</xdr:col>
      <xdr:colOff>409575</xdr:colOff>
      <xdr:row>2</xdr:row>
      <xdr:rowOff>209550</xdr:rowOff>
    </xdr:to>
    <xdr:pic>
      <xdr:nvPicPr>
        <xdr:cNvPr id="3" name="Picture 2">
          <a:extLst>
            <a:ext uri="{FF2B5EF4-FFF2-40B4-BE49-F238E27FC236}">
              <a16:creationId xmlns:a16="http://schemas.microsoft.com/office/drawing/2014/main" id="{00000000-0008-0000-06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2347" y="196851"/>
          <a:ext cx="942728" cy="501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3</xdr:row>
          <xdr:rowOff>57150</xdr:rowOff>
        </xdr:from>
        <xdr:to>
          <xdr:col>4</xdr:col>
          <xdr:colOff>857250</xdr:colOff>
          <xdr:row>3</xdr:row>
          <xdr:rowOff>495300</xdr:rowOff>
        </xdr:to>
        <xdr:sp macro="" textlink="">
          <xdr:nvSpPr>
            <xdr:cNvPr id="15451" name="Button 91" hidden="1">
              <a:extLst>
                <a:ext uri="{63B3BB69-23CF-44E3-9099-C40C66FF867C}">
                  <a14:compatExt spid="_x0000_s15451"/>
                </a:ext>
                <a:ext uri="{FF2B5EF4-FFF2-40B4-BE49-F238E27FC236}">
                  <a16:creationId xmlns:a16="http://schemas.microsoft.com/office/drawing/2014/main" id="{00000000-0008-0000-0700-00005B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Restore table color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933450</xdr:colOff>
          <xdr:row>3</xdr:row>
          <xdr:rowOff>57150</xdr:rowOff>
        </xdr:from>
        <xdr:to>
          <xdr:col>5</xdr:col>
          <xdr:colOff>742950</xdr:colOff>
          <xdr:row>3</xdr:row>
          <xdr:rowOff>514350</xdr:rowOff>
        </xdr:to>
        <xdr:sp macro="" textlink="">
          <xdr:nvSpPr>
            <xdr:cNvPr id="15452" name="Button 92" hidden="1">
              <a:extLst>
                <a:ext uri="{63B3BB69-23CF-44E3-9099-C40C66FF867C}">
                  <a14:compatExt spid="_x0000_s15452"/>
                </a:ext>
                <a:ext uri="{FF2B5EF4-FFF2-40B4-BE49-F238E27FC236}">
                  <a16:creationId xmlns:a16="http://schemas.microsoft.com/office/drawing/2014/main" id="{00000000-0008-0000-0700-00005C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cs typeface="Calibri"/>
                </a:rPr>
                <a:t>Validate questionnaire</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285750</xdr:colOff>
          <xdr:row>3</xdr:row>
          <xdr:rowOff>57150</xdr:rowOff>
        </xdr:from>
        <xdr:to>
          <xdr:col>5</xdr:col>
          <xdr:colOff>1047750</xdr:colOff>
          <xdr:row>3</xdr:row>
          <xdr:rowOff>495300</xdr:rowOff>
        </xdr:to>
        <xdr:sp macro="" textlink="">
          <xdr:nvSpPr>
            <xdr:cNvPr id="18453" name="Button 21" hidden="1">
              <a:extLst>
                <a:ext uri="{63B3BB69-23CF-44E3-9099-C40C66FF867C}">
                  <a14:compatExt spid="_x0000_s18453"/>
                </a:ext>
                <a:ext uri="{FF2B5EF4-FFF2-40B4-BE49-F238E27FC236}">
                  <a16:creationId xmlns:a16="http://schemas.microsoft.com/office/drawing/2014/main" id="{00000000-0008-0000-0800-0000154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800" b="1" i="0" u="none" strike="noStrike" baseline="0">
                  <a:solidFill>
                    <a:srgbClr val="000000"/>
                  </a:solidFill>
                  <a:latin typeface="Calibri"/>
                  <a:cs typeface="Calibri"/>
                </a:rPr>
                <a:t>PREFILL TABLE 1</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Work\ESTAT-B5\%2302-EWF_Migration\E2\WASTE\20210111%20-%20WEEE,%20WFD\WEEE\MUNWDAT%202020%20v202010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1.cec.eu.int\ESTAT\Users\recricr\Downloads\new%20excels\PACK%202018%20v.0.3%20(From%20CIRC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Basic instructions"/>
      <sheetName val="Methodology"/>
      <sheetName val="Metadata"/>
      <sheetName val="Footnotes list"/>
      <sheetName val="Table 1 - JQ"/>
      <sheetName val="Table 2 - Material breakdown"/>
      <sheetName val="Table 3 - Recycling rate"/>
      <sheetName val="Table 4 - Landfill rate"/>
      <sheetName val="Cross-checks"/>
      <sheetName val="Lists"/>
      <sheetName val="QR Table 1 - JQ"/>
      <sheetName val="QR Table 2 - Material-breakdown"/>
      <sheetName val="QR Table 3 - Recycling rate"/>
      <sheetName val="QR Table 4 - Landfill rate"/>
    </sheetNames>
    <sheetDataSet>
      <sheetData sheetId="0"/>
      <sheetData sheetId="1"/>
      <sheetData sheetId="2">
        <row r="10">
          <cell r="G10"/>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Basic instructions"/>
      <sheetName val="Methodology"/>
      <sheetName val="Metadata"/>
      <sheetName val="Footnotes list"/>
      <sheetName val="Table_1"/>
      <sheetName val="Table_1a"/>
      <sheetName val="Table_2"/>
      <sheetName val="Table_3"/>
      <sheetName val="Quality_report"/>
      <sheetName val="Validation rules"/>
      <sheetName val="Support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3.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ec.europa.eu/eurostat/web/waste/legislation" TargetMode="External"/><Relationship Id="rId2" Type="http://schemas.openxmlformats.org/officeDocument/2006/relationships/hyperlink" Target="https://webgate.ec.europa.eu/edamis4" TargetMode="External"/><Relationship Id="rId1" Type="http://schemas.openxmlformats.org/officeDocument/2006/relationships/hyperlink" Target="https://ec.europa.eu/eurostat/web/waste/methodology" TargetMode="External"/><Relationship Id="rId5" Type="http://schemas.openxmlformats.org/officeDocument/2006/relationships/printerSettings" Target="../printerSettings/printerSettings15.bin"/><Relationship Id="rId4" Type="http://schemas.openxmlformats.org/officeDocument/2006/relationships/hyperlink" Target="mailto:ESTAT-DATA-METADATA-SERVICES@ec.europa.eu"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c.europa.eu/eurostat/web/waste/methodology" TargetMode="External"/><Relationship Id="rId1" Type="http://schemas.openxmlformats.org/officeDocument/2006/relationships/hyperlink" Target="https://webgate.ec.europa.eu/edamis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c.europa.eu/eurostat/web/waste/legislation"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rgb="FFB9C337"/>
    <pageSetUpPr fitToPage="1"/>
  </sheetPr>
  <dimension ref="B1:D9"/>
  <sheetViews>
    <sheetView showGridLines="0" tabSelected="1" workbookViewId="0"/>
  </sheetViews>
  <sheetFormatPr defaultColWidth="9.28515625" defaultRowHeight="12.75" x14ac:dyDescent="0.2"/>
  <cols>
    <col min="1" max="2" width="3.28515625" style="249" customWidth="1"/>
    <col min="3" max="3" width="106.42578125" style="249" customWidth="1"/>
    <col min="4" max="4" width="3" style="249" customWidth="1"/>
    <col min="5" max="16384" width="9.28515625" style="249"/>
  </cols>
  <sheetData>
    <row r="1" spans="2:4" ht="13.5" thickBot="1" x14ac:dyDescent="0.25"/>
    <row r="2" spans="2:4" ht="56.25" customHeight="1" x14ac:dyDescent="0.2">
      <c r="B2" s="250"/>
      <c r="C2" s="251"/>
      <c r="D2" s="252"/>
    </row>
    <row r="3" spans="2:4" ht="13.5" customHeight="1" x14ac:dyDescent="0.2">
      <c r="B3" s="253"/>
      <c r="C3" s="254" t="str">
        <f>UPPER(Lists!K3)</f>
        <v>STATISTICAL OFFICE OF THE EUROPEAN UNION</v>
      </c>
      <c r="D3" s="255"/>
    </row>
    <row r="4" spans="2:4" ht="17.649999999999999" customHeight="1" x14ac:dyDescent="0.25">
      <c r="B4" s="253"/>
      <c r="C4" s="256"/>
      <c r="D4" s="255"/>
    </row>
    <row r="5" spans="2:4" ht="36.75" customHeight="1" thickBot="1" x14ac:dyDescent="0.25">
      <c r="B5" s="253"/>
      <c r="C5" s="257" t="str">
        <f>Lists!K4</f>
        <v>Directorate E: Sectoral and regional statistics</v>
      </c>
      <c r="D5" s="255"/>
    </row>
    <row r="6" spans="2:4" ht="26.25" customHeight="1" x14ac:dyDescent="0.2">
      <c r="B6" s="253"/>
      <c r="C6" s="258" t="str">
        <f>Lists!K5</f>
        <v>Unit E-2: Environmental statistics and accounts; sustainable development</v>
      </c>
      <c r="D6" s="255"/>
    </row>
    <row r="7" spans="2:4" ht="125.25" customHeight="1" x14ac:dyDescent="0.2">
      <c r="B7" s="253"/>
      <c r="C7" s="259" t="str">
        <f>UPPER(Lists!K7)</f>
        <v>ANNUAL REPORTING ON BATTERIES AND ACCUMULATORS AND WASTE BATTERIES AND ACCUMULATORS</v>
      </c>
      <c r="D7" s="255"/>
    </row>
    <row r="8" spans="2:4" ht="39" customHeight="1" thickBot="1" x14ac:dyDescent="0.25">
      <c r="B8" s="253"/>
      <c r="C8" s="257" t="str">
        <f>CONCATENATE(Lists!K8," DATA COLLECTION")</f>
        <v>2024 DATA COLLECTION</v>
      </c>
      <c r="D8" s="255"/>
    </row>
    <row r="9" spans="2:4" ht="56.25" customHeight="1" thickBot="1" x14ac:dyDescent="0.25">
      <c r="B9" s="260"/>
      <c r="C9" s="261" t="str">
        <f>CONCATENATE("Launching date: ",Lists!K9)</f>
        <v>Launching date: 22 May 2024</v>
      </c>
      <c r="D9" s="262"/>
    </row>
  </sheetData>
  <sheetProtection algorithmName="SHA-512" hashValue="kM5p2OMcvNd28oE+JoOEQ3Qec0doOTEpFqYWt9g8CDbkcgyGxx8eDpQM8+lFhej/4sMEE7jaBrFaIsBoZrdzfQ==" saltValue="FzR8cls8WB4XPoBrYAmjBQ==" spinCount="100000" sheet="1" objects="1" scenarios="1" selectLockedCells="1" selectUnlockedCells="1"/>
  <pageMargins left="0.70866141732283472" right="0.70866141732283472" top="0.74803149606299213" bottom="0.74803149606299213" header="0.31496062992125984" footer="0.31496062992125984"/>
  <pageSetup paperSize="9" orientation="landscape" verticalDpi="0" r:id="rId1"/>
  <headerFooter>
    <oddFooter>&amp;L&amp;F&amp;CPage &amp;P of &amp;N&amp;R&amp;A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41AFAA"/>
    <pageSetUpPr fitToPage="1"/>
  </sheetPr>
  <dimension ref="A1:U36"/>
  <sheetViews>
    <sheetView showGridLines="0" topLeftCell="D1" zoomScaleNormal="100" workbookViewId="0">
      <pane xSplit="3" ySplit="7" topLeftCell="G8" activePane="bottomRight" state="frozen"/>
      <selection activeCell="D1" sqref="D1"/>
      <selection pane="topRight" activeCell="G1" sqref="G1"/>
      <selection pane="bottomLeft" activeCell="D8" sqref="D8"/>
      <selection pane="bottomRight" activeCell="D1" sqref="D1"/>
    </sheetView>
  </sheetViews>
  <sheetFormatPr defaultColWidth="8.7109375" defaultRowHeight="15" x14ac:dyDescent="0.25"/>
  <cols>
    <col min="1" max="1" width="6.7109375" style="82" hidden="1" customWidth="1"/>
    <col min="2" max="2" width="13.42578125" style="82" hidden="1" customWidth="1"/>
    <col min="3" max="3" width="6.5703125" style="82" hidden="1" customWidth="1"/>
    <col min="4" max="4" width="3.5703125" style="82" customWidth="1"/>
    <col min="5" max="5" width="17.28515625" style="82" customWidth="1"/>
    <col min="6" max="6" width="48.28515625" style="82" customWidth="1"/>
    <col min="7" max="7" width="15.5703125" style="82" customWidth="1"/>
    <col min="8" max="9" width="3.7109375" style="82" customWidth="1"/>
    <col min="10" max="10" width="12.5703125" style="82" customWidth="1"/>
    <col min="11" max="11" width="15.5703125" style="82" customWidth="1"/>
    <col min="12" max="12" width="3.7109375" style="82" customWidth="1"/>
    <col min="13" max="13" width="3.5703125" style="82" customWidth="1"/>
    <col min="14" max="14" width="12.5703125" style="82" customWidth="1"/>
    <col min="15" max="15" width="15.5703125" style="82" customWidth="1"/>
    <col min="16" max="17" width="3.7109375" style="82" customWidth="1"/>
    <col min="18" max="18" width="12.5703125" style="82" customWidth="1"/>
    <col min="19" max="19" width="34.28515625" style="82" customWidth="1"/>
    <col min="20" max="20" width="32.7109375" style="82" customWidth="1"/>
    <col min="21" max="21" width="46.28515625" style="82" customWidth="1"/>
    <col min="22" max="16384" width="8.7109375" style="82"/>
  </cols>
  <sheetData>
    <row r="1" spans="1:21" ht="6" customHeight="1" x14ac:dyDescent="0.25"/>
    <row r="2" spans="1:21" ht="3.75" customHeight="1" x14ac:dyDescent="0.25"/>
    <row r="3" spans="1:21" ht="3" customHeight="1" thickBot="1" x14ac:dyDescent="0.3"/>
    <row r="4" spans="1:21" ht="50.25" customHeight="1" x14ac:dyDescent="0.25">
      <c r="A4" s="83"/>
      <c r="B4" s="83"/>
      <c r="C4" s="83"/>
      <c r="D4" s="83"/>
      <c r="E4" s="400"/>
      <c r="F4" s="644" t="s">
        <v>109</v>
      </c>
      <c r="G4" s="644"/>
      <c r="H4" s="644"/>
      <c r="I4" s="644"/>
      <c r="J4" s="644"/>
      <c r="K4" s="644"/>
      <c r="L4" s="644"/>
      <c r="M4" s="644"/>
      <c r="N4" s="644"/>
      <c r="O4" s="644"/>
      <c r="P4" s="644"/>
      <c r="Q4" s="644"/>
      <c r="R4" s="645"/>
      <c r="S4" s="626" t="s">
        <v>293</v>
      </c>
      <c r="T4" s="627"/>
      <c r="U4" s="628"/>
    </row>
    <row r="5" spans="1:21" ht="15.75" x14ac:dyDescent="0.25">
      <c r="A5" s="83"/>
      <c r="B5" s="83"/>
      <c r="C5" s="83"/>
      <c r="D5" s="83"/>
      <c r="E5" s="26" t="s">
        <v>1</v>
      </c>
      <c r="F5" s="27" t="str">
        <f>'GETTING STARTED'!G9</f>
        <v>LU</v>
      </c>
      <c r="G5" s="27" t="str">
        <f>IF('GETTING STARTED'!E9="","",'GETTING STARTED'!E9)</f>
        <v>Luxembourg</v>
      </c>
      <c r="H5" s="28"/>
      <c r="I5" s="28"/>
      <c r="J5" s="28"/>
      <c r="K5" s="28"/>
      <c r="L5" s="28"/>
      <c r="M5" s="28"/>
      <c r="N5" s="28"/>
      <c r="O5" s="28"/>
      <c r="P5" s="28"/>
      <c r="Q5" s="28"/>
      <c r="R5" s="104"/>
      <c r="S5" s="629"/>
      <c r="T5" s="630"/>
      <c r="U5" s="631"/>
    </row>
    <row r="6" spans="1:21" ht="16.5" thickBot="1" x14ac:dyDescent="0.3">
      <c r="A6" s="84"/>
      <c r="B6" s="84"/>
      <c r="C6" s="84"/>
      <c r="D6" s="84"/>
      <c r="E6" s="30" t="s">
        <v>86</v>
      </c>
      <c r="F6" s="70">
        <f>IF('GETTING STARTED'!E10="","",'GETTING STARTED'!E10)</f>
        <v>2022</v>
      </c>
      <c r="G6" s="31"/>
      <c r="H6" s="31"/>
      <c r="I6" s="31"/>
      <c r="J6" s="31"/>
      <c r="K6" s="31"/>
      <c r="L6" s="31"/>
      <c r="M6" s="31"/>
      <c r="N6" s="31"/>
      <c r="O6" s="31"/>
      <c r="P6" s="31"/>
      <c r="Q6" s="31"/>
      <c r="R6" s="105"/>
      <c r="S6" s="632"/>
      <c r="T6" s="633"/>
      <c r="U6" s="634"/>
    </row>
    <row r="7" spans="1:21" ht="45" customHeight="1" thickBot="1" x14ac:dyDescent="0.3">
      <c r="A7" s="85"/>
      <c r="B7" s="86"/>
      <c r="C7" s="86"/>
      <c r="D7" s="86"/>
      <c r="E7" s="184"/>
      <c r="F7" s="185"/>
      <c r="G7" s="80">
        <f>F6-2</f>
        <v>2020</v>
      </c>
      <c r="H7" s="35" t="s">
        <v>96</v>
      </c>
      <c r="I7" s="624" t="s">
        <v>121</v>
      </c>
      <c r="J7" s="625"/>
      <c r="K7" s="81">
        <f>F6-1</f>
        <v>2021</v>
      </c>
      <c r="L7" s="35" t="s">
        <v>96</v>
      </c>
      <c r="M7" s="624" t="s">
        <v>121</v>
      </c>
      <c r="N7" s="625"/>
      <c r="O7" s="81">
        <f>F6</f>
        <v>2022</v>
      </c>
      <c r="P7" s="35" t="s">
        <v>96</v>
      </c>
      <c r="Q7" s="624" t="s">
        <v>121</v>
      </c>
      <c r="R7" s="625"/>
      <c r="S7" s="180" t="s">
        <v>292</v>
      </c>
      <c r="T7" s="179" t="s">
        <v>291</v>
      </c>
      <c r="U7" s="179" t="s">
        <v>290</v>
      </c>
    </row>
    <row r="8" spans="1:21" ht="24" customHeight="1" thickBot="1" x14ac:dyDescent="0.3">
      <c r="A8" s="87" t="s">
        <v>79</v>
      </c>
      <c r="B8" s="88" t="s">
        <v>3</v>
      </c>
      <c r="C8" s="89" t="s">
        <v>83</v>
      </c>
      <c r="D8" s="90"/>
      <c r="E8" s="638" t="s">
        <v>115</v>
      </c>
      <c r="F8" s="41" t="s">
        <v>282</v>
      </c>
      <c r="G8" s="556">
        <v>1603.5129999999999</v>
      </c>
      <c r="H8" s="228"/>
      <c r="I8" s="229"/>
      <c r="J8" s="238" t="str">
        <f>IF(TRIM(I8)="", "", IF(VLOOKUP(I8,'Footnotes list'!$D$9:$E$107,2,FALSE)=0,"",VLOOKUP(I8,'Footnotes list'!$D$9:$E$107,2,FALSE) ) )</f>
        <v/>
      </c>
      <c r="K8" s="556">
        <v>1905.5029999999999</v>
      </c>
      <c r="L8" s="228"/>
      <c r="M8" s="229"/>
      <c r="N8" s="238" t="str">
        <f>IF(TRIM(M8)="", "", IF(VLOOKUP(M8,'Footnotes list'!$D$9:$E$107,2,FALSE)=0,"",VLOOKUP(M8,'Footnotes list'!$D$9:$E$107,2,FALSE) ) )</f>
        <v/>
      </c>
      <c r="O8" s="556">
        <v>1970.1858000000002</v>
      </c>
      <c r="P8" s="228"/>
      <c r="Q8" s="229"/>
      <c r="R8" s="238" t="str">
        <f>IF(TRIM(Q8)="", "", IF(VLOOKUP(Q8,'Footnotes list'!$D$9:$E$107,2,FALSE)=0,"",VLOOKUP(Q8,'Footnotes list'!$D$9:$E$107,2,FALSE) ) )</f>
        <v/>
      </c>
      <c r="S8" s="178" t="str">
        <f>IF(ISNUMBER(O8), IF(ABS(O8-AVERAGE(G8,K8))&gt;0.1*(O8+AVERAGE(G8,K8)),"Warning: there is a percentage difference higher than 20% between the reference year and the average of the previous 2 years","The percentage difference is below 20%"),"Warning: mandatory cell is empty, please provide value or explanation")</f>
        <v>The percentage difference is below 20%</v>
      </c>
      <c r="U8" s="178" t="str">
        <f>CONCATENATE(IF(ISNUMBER(G8),IF(ABS(G8-AVERAGE(K8,O8))&gt;0.1*(G8+AVERAGE(K8,O8)),"Warning: there is a percentage difference higher than 20% between column G and the average of the other 2 years ",""),"Warning: mandatory cell in column G is empty, please provide value or explanation "),IF(ISNUMBER(K8),IF(ABS(K8-AVERAGE(G8,O8))&gt;0.1*(K8+AVERAGE(G8,O8)),"Warning: there is a percentage difference higher than 20% between column K and the average of the other 2 years ",""),"Warning: mandatory cell in column K is empty, please provide value or explanation "))</f>
        <v/>
      </c>
    </row>
    <row r="9" spans="1:21" ht="24" customHeight="1" thickBot="1" x14ac:dyDescent="0.3">
      <c r="A9" s="91" t="s">
        <v>79</v>
      </c>
      <c r="B9" s="92" t="s">
        <v>3</v>
      </c>
      <c r="C9" s="93" t="s">
        <v>81</v>
      </c>
      <c r="D9" s="90"/>
      <c r="E9" s="639"/>
      <c r="F9" s="41" t="s">
        <v>283</v>
      </c>
      <c r="G9" s="556">
        <v>1364.826</v>
      </c>
      <c r="H9" s="232"/>
      <c r="I9" s="233"/>
      <c r="J9" s="239" t="str">
        <f>IF(TRIM(I9)="", "", IF(VLOOKUP(I9,'Footnotes list'!$D$9:$E$107,2,FALSE)=0,"",VLOOKUP(I9,'Footnotes list'!$D$9:$E$107,2,FALSE) ) )</f>
        <v/>
      </c>
      <c r="K9" s="556">
        <v>1585.4079999999999</v>
      </c>
      <c r="L9" s="232"/>
      <c r="M9" s="233"/>
      <c r="N9" s="239" t="str">
        <f>IF(TRIM(M9)="", "", IF(VLOOKUP(M9,'Footnotes list'!$D$9:$E$107,2,FALSE)=0,"",VLOOKUP(M9,'Footnotes list'!$D$9:$E$107,2,FALSE) ) )</f>
        <v/>
      </c>
      <c r="O9" s="556">
        <v>1423.88243324</v>
      </c>
      <c r="P9" s="232"/>
      <c r="Q9" s="233"/>
      <c r="R9" s="239" t="str">
        <f>IF(TRIM(Q9)="", "", IF(VLOOKUP(Q9,'Footnotes list'!$D$9:$E$107,2,FALSE)=0,"",VLOOKUP(Q9,'Footnotes list'!$D$9:$E$107,2,FALSE) ) )</f>
        <v/>
      </c>
      <c r="S9" s="178" t="str">
        <f t="shared" ref="S9:S22" si="0">IF(ISNUMBER(O9), IF(ABS(O9-AVERAGE(G9,K9))&gt;0.1*(O9+AVERAGE(G9,K9)),"Warning: there is a percentage difference higher than 20% between the reference year and the average of the previous 2 years","The percentage difference is below 20%"),"Warning: mandatory cell is empty, please provide value or explanation")</f>
        <v>The percentage difference is below 20%</v>
      </c>
      <c r="U9" s="178" t="str">
        <f t="shared" ref="U9:U22" si="1">CONCATENATE(IF(ISNUMBER(G9),IF(ABS(G9-AVERAGE(K9,O9))&gt;0.1*(G9+AVERAGE(K9,O9)),"Warning: there is a percentage difference higher than 20% between column G and the average of the other 2 years ",""),"Warning: mandatory cell in column G is empty, please provide value or explanation "),IF(ISNUMBER(K9),IF(ABS(K9-AVERAGE(G9,O9))&gt;0.1*(K9+AVERAGE(G9,O9)),"Warning: there is a percentage difference higher than 20% between column K and the average of the other 2 years ",""),"Warning: mandatory cell in column K is empty, please provide value or explanation "))</f>
        <v/>
      </c>
    </row>
    <row r="10" spans="1:21" ht="24" customHeight="1" thickBot="1" x14ac:dyDescent="0.3">
      <c r="A10" s="94" t="s">
        <v>80</v>
      </c>
      <c r="B10" s="95" t="s">
        <v>3</v>
      </c>
      <c r="C10" s="96" t="s">
        <v>81</v>
      </c>
      <c r="D10" s="90"/>
      <c r="E10" s="646"/>
      <c r="F10" s="41" t="s">
        <v>278</v>
      </c>
      <c r="G10" s="468">
        <v>85.114999999999995</v>
      </c>
      <c r="H10" s="236"/>
      <c r="I10" s="237"/>
      <c r="J10" s="240" t="str">
        <f>IF(TRIM(I10)="", "", IF(VLOOKUP(I10,'Footnotes list'!$D$9:$E$107,2,FALSE)=0,"",VLOOKUP(I10,'Footnotes list'!$D$9:$E$107,2,FALSE) ) )</f>
        <v/>
      </c>
      <c r="K10" s="468">
        <v>83.201999999999998</v>
      </c>
      <c r="L10" s="236"/>
      <c r="M10" s="237"/>
      <c r="N10" s="240" t="str">
        <f>IF(TRIM(M10)="", "", IF(VLOOKUP(M10,'Footnotes list'!$D$9:$E$107,2,FALSE)=0,"",VLOOKUP(M10,'Footnotes list'!$D$9:$E$107,2,FALSE) ) )</f>
        <v/>
      </c>
      <c r="O10" s="468">
        <f>IF(OR(TRIM(O8)="", TRIM(O9)=""), "", O9*100/O8)</f>
        <v>72.271479839109574</v>
      </c>
      <c r="P10" s="236"/>
      <c r="Q10" s="237"/>
      <c r="R10" s="240" t="str">
        <f>IF(TRIM(Q10)="", "", IF(VLOOKUP(Q10,'Footnotes list'!$D$9:$E$107,2,FALSE)=0,"",VLOOKUP(Q10,'Footnotes list'!$D$9:$E$107,2,FALSE) ) )</f>
        <v/>
      </c>
      <c r="S10" s="178" t="str">
        <f t="shared" si="0"/>
        <v>The percentage difference is below 20%</v>
      </c>
      <c r="T10" s="181" t="str">
        <f>IF( ISNUMBER(O10), IF((O10&lt;65),"Warning: please check reported values, the target of 65% is not reached",IF((O10&gt;100),"Warning: the rate must be below 100, explanatory footnote required", "The country has reached 65% in recycling efficiency")),"Warning: mandatory cell is empty, please provide value")</f>
        <v>The country has reached 65% in recycling efficiency</v>
      </c>
      <c r="U10" s="178" t="str">
        <f t="shared" si="1"/>
        <v/>
      </c>
    </row>
    <row r="11" spans="1:21" ht="24" customHeight="1" thickTop="1" thickBot="1" x14ac:dyDescent="0.3">
      <c r="A11" s="87" t="s">
        <v>79</v>
      </c>
      <c r="B11" s="88" t="s">
        <v>82</v>
      </c>
      <c r="C11" s="89" t="s">
        <v>83</v>
      </c>
      <c r="D11" s="90"/>
      <c r="E11" s="639" t="s">
        <v>117</v>
      </c>
      <c r="F11" s="41" t="s">
        <v>284</v>
      </c>
      <c r="G11" s="556">
        <v>1008.534</v>
      </c>
      <c r="H11" s="228"/>
      <c r="I11" s="229"/>
      <c r="J11" s="238" t="str">
        <f>IF(TRIM(I11)="", "", IF(VLOOKUP(I11,'Footnotes list'!$D$9:$E$107,2,FALSE)=0,"",VLOOKUP(I11,'Footnotes list'!$D$9:$E$107,2,FALSE) ) )</f>
        <v/>
      </c>
      <c r="K11" s="556">
        <v>1214.328</v>
      </c>
      <c r="L11" s="228"/>
      <c r="M11" s="229"/>
      <c r="N11" s="238" t="str">
        <f>IF(TRIM(M11)="", "", IF(VLOOKUP(M11,'Footnotes list'!$D$9:$E$107,2,FALSE)=0,"",VLOOKUP(M11,'Footnotes list'!$D$9:$E$107,2,FALSE) ) )</f>
        <v/>
      </c>
      <c r="O11" s="556">
        <v>1055.74449</v>
      </c>
      <c r="P11" s="228"/>
      <c r="Q11" s="229"/>
      <c r="R11" s="238" t="str">
        <f>IF(TRIM(Q11)="", "", IF(VLOOKUP(Q11,'Footnotes list'!$D$9:$E$107,2,FALSE)=0,"",VLOOKUP(Q11,'Footnotes list'!$D$9:$E$107,2,FALSE) ) )</f>
        <v/>
      </c>
      <c r="S11" s="178" t="str">
        <f t="shared" si="0"/>
        <v>The percentage difference is below 20%</v>
      </c>
      <c r="U11" s="178" t="str">
        <f t="shared" si="1"/>
        <v/>
      </c>
    </row>
    <row r="12" spans="1:21" ht="24" customHeight="1" thickBot="1" x14ac:dyDescent="0.3">
      <c r="A12" s="91" t="s">
        <v>79</v>
      </c>
      <c r="B12" s="92" t="s">
        <v>82</v>
      </c>
      <c r="C12" s="93" t="s">
        <v>81</v>
      </c>
      <c r="D12" s="90"/>
      <c r="E12" s="639"/>
      <c r="F12" s="41" t="s">
        <v>285</v>
      </c>
      <c r="G12" s="556">
        <v>983.63499999999999</v>
      </c>
      <c r="H12" s="232"/>
      <c r="I12" s="233"/>
      <c r="J12" s="239" t="str">
        <f>IF(TRIM(I12)="", "", IF(VLOOKUP(I12,'Footnotes list'!$D$9:$E$107,2,FALSE)=0,"",VLOOKUP(I12,'Footnotes list'!$D$9:$E$107,2,FALSE) ) )</f>
        <v/>
      </c>
      <c r="K12" s="556">
        <v>1173.9580000000001</v>
      </c>
      <c r="L12" s="232"/>
      <c r="M12" s="233"/>
      <c r="N12" s="239" t="str">
        <f>IF(TRIM(M12)="", "", IF(VLOOKUP(M12,'Footnotes list'!$D$9:$E$107,2,FALSE)=0,"",VLOOKUP(M12,'Footnotes list'!$D$9:$E$107,2,FALSE) ) )</f>
        <v/>
      </c>
      <c r="O12" s="556">
        <v>1008.798632889</v>
      </c>
      <c r="P12" s="232"/>
      <c r="Q12" s="233"/>
      <c r="R12" s="239" t="str">
        <f>IF(TRIM(Q12)="", "", IF(VLOOKUP(Q12,'Footnotes list'!$D$9:$E$107,2,FALSE)=0,"",VLOOKUP(Q12,'Footnotes list'!$D$9:$E$107,2,FALSE) ) )</f>
        <v/>
      </c>
      <c r="S12" s="178" t="str">
        <f t="shared" si="0"/>
        <v>The percentage difference is below 20%</v>
      </c>
      <c r="U12" s="178" t="str">
        <f t="shared" si="1"/>
        <v/>
      </c>
    </row>
    <row r="13" spans="1:21" ht="24" customHeight="1" thickBot="1" x14ac:dyDescent="0.3">
      <c r="A13" s="94" t="s">
        <v>80</v>
      </c>
      <c r="B13" s="95" t="s">
        <v>82</v>
      </c>
      <c r="C13" s="96" t="s">
        <v>81</v>
      </c>
      <c r="D13" s="90"/>
      <c r="E13" s="647"/>
      <c r="F13" s="41" t="s">
        <v>288</v>
      </c>
      <c r="G13" s="468">
        <v>97.531000000000006</v>
      </c>
      <c r="H13" s="236"/>
      <c r="I13" s="237"/>
      <c r="J13" s="240" t="str">
        <f>IF(TRIM(I13)="", "", IF(VLOOKUP(I13,'Footnotes list'!$D$9:$E$107,2,FALSE)=0,"",VLOOKUP(I13,'Footnotes list'!$D$9:$E$107,2,FALSE) ) )</f>
        <v/>
      </c>
      <c r="K13" s="468">
        <v>96.676000000000002</v>
      </c>
      <c r="L13" s="236"/>
      <c r="M13" s="237"/>
      <c r="N13" s="240" t="str">
        <f>IF(TRIM(M13)="", "", IF(VLOOKUP(M13,'Footnotes list'!$D$9:$E$107,2,FALSE)=0,"",VLOOKUP(M13,'Footnotes list'!$D$9:$E$107,2,FALSE) ) )</f>
        <v/>
      </c>
      <c r="O13" s="468">
        <f>IF(OR(TRIM(O11)="", TRIM(O12)=""), "", O12*100/O11)</f>
        <v>95.553293665686098</v>
      </c>
      <c r="P13" s="236"/>
      <c r="Q13" s="237"/>
      <c r="R13" s="240" t="str">
        <f>IF(TRIM(Q13)="", "", IF(VLOOKUP(Q13,'Footnotes list'!$D$9:$E$107,2,FALSE)=0,"",VLOOKUP(Q13,'Footnotes list'!$D$9:$E$107,2,FALSE) ) )</f>
        <v/>
      </c>
      <c r="S13" s="178" t="str">
        <f t="shared" si="0"/>
        <v>The percentage difference is below 20%</v>
      </c>
      <c r="T13" s="181" t="str">
        <f>IF( ISNUMBER(O13), IF((O13&gt;100),"Warning: the rate must be below 100, explanatory footnote required",""),"Warning: mandatory cell is empty, please provide value")</f>
        <v/>
      </c>
      <c r="U13" s="178" t="str">
        <f t="shared" si="1"/>
        <v/>
      </c>
    </row>
    <row r="14" spans="1:21" ht="24" customHeight="1" thickTop="1" thickBot="1" x14ac:dyDescent="0.3">
      <c r="A14" s="87" t="s">
        <v>79</v>
      </c>
      <c r="B14" s="88" t="s">
        <v>4</v>
      </c>
      <c r="C14" s="89" t="s">
        <v>83</v>
      </c>
      <c r="D14" s="90"/>
      <c r="E14" s="638" t="s">
        <v>118</v>
      </c>
      <c r="F14" s="41" t="s">
        <v>282</v>
      </c>
      <c r="G14" s="556">
        <v>15.643000000000001</v>
      </c>
      <c r="H14" s="228"/>
      <c r="I14" s="229"/>
      <c r="J14" s="238" t="str">
        <f>IF(TRIM(I14)="", "", IF(VLOOKUP(I14,'Footnotes list'!$D$9:$E$107,2,FALSE)=0,"",VLOOKUP(I14,'Footnotes list'!$D$9:$E$107,2,FALSE) ) )</f>
        <v/>
      </c>
      <c r="K14" s="556">
        <v>12.260999999999999</v>
      </c>
      <c r="L14" s="228"/>
      <c r="M14" s="229"/>
      <c r="N14" s="238" t="str">
        <f>IF(TRIM(M14)="", "", IF(VLOOKUP(M14,'Footnotes list'!$D$9:$E$107,2,FALSE)=0,"",VLOOKUP(M14,'Footnotes list'!$D$9:$E$107,2,FALSE) ) )</f>
        <v/>
      </c>
      <c r="O14" s="556">
        <v>8.3559999999999999</v>
      </c>
      <c r="P14" s="228"/>
      <c r="Q14" s="229"/>
      <c r="R14" s="238" t="str">
        <f>IF(TRIM(Q14)="", "", IF(VLOOKUP(Q14,'Footnotes list'!$D$9:$E$107,2,FALSE)=0,"",VLOOKUP(Q14,'Footnotes list'!$D$9:$E$107,2,FALSE) ) )</f>
        <v/>
      </c>
      <c r="S14" s="178" t="str">
        <f t="shared" si="0"/>
        <v>Warning: there is a percentage difference higher than 20% between the reference year and the average of the previous 2 years</v>
      </c>
      <c r="U14" s="178" t="str">
        <f t="shared" si="1"/>
        <v xml:space="preserve">Warning: there is a percentage difference higher than 20% between column G and the average of the other 2 years </v>
      </c>
    </row>
    <row r="15" spans="1:21" ht="24" customHeight="1" thickBot="1" x14ac:dyDescent="0.3">
      <c r="A15" s="91" t="s">
        <v>79</v>
      </c>
      <c r="B15" s="92" t="s">
        <v>4</v>
      </c>
      <c r="C15" s="93" t="s">
        <v>81</v>
      </c>
      <c r="D15" s="90"/>
      <c r="E15" s="639"/>
      <c r="F15" s="41" t="s">
        <v>283</v>
      </c>
      <c r="G15" s="556">
        <v>12.814</v>
      </c>
      <c r="H15" s="232"/>
      <c r="I15" s="233"/>
      <c r="J15" s="239" t="str">
        <f>IF(TRIM(I15)="", "", IF(VLOOKUP(I15,'Footnotes list'!$D$9:$E$107,2,FALSE)=0,"",VLOOKUP(I15,'Footnotes list'!$D$9:$E$107,2,FALSE) ) )</f>
        <v/>
      </c>
      <c r="K15" s="556">
        <v>10.29</v>
      </c>
      <c r="L15" s="232"/>
      <c r="M15" s="233"/>
      <c r="N15" s="239" t="str">
        <f>IF(TRIM(M15)="", "", IF(VLOOKUP(M15,'Footnotes list'!$D$9:$E$107,2,FALSE)=0,"",VLOOKUP(M15,'Footnotes list'!$D$9:$E$107,2,FALSE) ) )</f>
        <v/>
      </c>
      <c r="O15" s="556">
        <v>6.5804840000000002</v>
      </c>
      <c r="P15" s="232"/>
      <c r="Q15" s="233"/>
      <c r="R15" s="239" t="str">
        <f>IF(TRIM(Q15)="", "", IF(VLOOKUP(Q15,'Footnotes list'!$D$9:$E$107,2,FALSE)=0,"",VLOOKUP(Q15,'Footnotes list'!$D$9:$E$107,2,FALSE) ) )</f>
        <v/>
      </c>
      <c r="S15" s="178" t="str">
        <f t="shared" si="0"/>
        <v>Warning: there is a percentage difference higher than 20% between the reference year and the average of the previous 2 years</v>
      </c>
      <c r="U15" s="178" t="str">
        <f t="shared" si="1"/>
        <v xml:space="preserve">Warning: there is a percentage difference higher than 20% between column G and the average of the other 2 years </v>
      </c>
    </row>
    <row r="16" spans="1:21" ht="24" customHeight="1" thickBot="1" x14ac:dyDescent="0.3">
      <c r="A16" s="94" t="s">
        <v>80</v>
      </c>
      <c r="B16" s="95" t="s">
        <v>4</v>
      </c>
      <c r="C16" s="96" t="s">
        <v>81</v>
      </c>
      <c r="D16" s="90"/>
      <c r="E16" s="646"/>
      <c r="F16" s="41" t="s">
        <v>278</v>
      </c>
      <c r="G16" s="468">
        <v>81.915999999999997</v>
      </c>
      <c r="H16" s="236"/>
      <c r="I16" s="237"/>
      <c r="J16" s="240" t="str">
        <f>IF(TRIM(I16)="", "", IF(VLOOKUP(I16,'Footnotes list'!$D$9:$E$107,2,FALSE)=0,"",VLOOKUP(I16,'Footnotes list'!$D$9:$E$107,2,FALSE) ) )</f>
        <v/>
      </c>
      <c r="K16" s="468">
        <v>83.924000000000007</v>
      </c>
      <c r="L16" s="236"/>
      <c r="M16" s="237"/>
      <c r="N16" s="240" t="str">
        <f>IF(TRIM(M16)="", "", IF(VLOOKUP(M16,'Footnotes list'!$D$9:$E$107,2,FALSE)=0,"",VLOOKUP(M16,'Footnotes list'!$D$9:$E$107,2,FALSE) ) )</f>
        <v/>
      </c>
      <c r="O16" s="468">
        <f>IF(OR(TRIM(O14)="", TRIM(O15)=""), "", O15*100/O14)</f>
        <v>78.751603638104356</v>
      </c>
      <c r="P16" s="236"/>
      <c r="Q16" s="237"/>
      <c r="R16" s="240" t="str">
        <f>IF(TRIM(Q16)="", "", IF(VLOOKUP(Q16,'Footnotes list'!$D$9:$E$107,2,FALSE)=0,"",VLOOKUP(Q16,'Footnotes list'!$D$9:$E$107,2,FALSE) ) )</f>
        <v/>
      </c>
      <c r="S16" s="178" t="str">
        <f t="shared" si="0"/>
        <v>The percentage difference is below 20%</v>
      </c>
      <c r="T16" s="181" t="str">
        <f>IF( ISNUMBER(O16), IF((O16&lt;75),"Warning: please check reported values, the target of 75% is not reached",IF((O16&gt;100),"Warning: the rate must be below 100, explanatory footnote required", "The country has reached 75%  in recycling efficiency")),"Warning: mandatory cell is empty, please provide value")</f>
        <v>The country has reached 75%  in recycling efficiency</v>
      </c>
      <c r="U16" s="178" t="str">
        <f t="shared" si="1"/>
        <v/>
      </c>
    </row>
    <row r="17" spans="1:21" ht="24" customHeight="1" thickTop="1" thickBot="1" x14ac:dyDescent="0.3">
      <c r="A17" s="87" t="s">
        <v>79</v>
      </c>
      <c r="B17" s="88" t="s">
        <v>85</v>
      </c>
      <c r="C17" s="89" t="s">
        <v>83</v>
      </c>
      <c r="D17" s="90"/>
      <c r="E17" s="639" t="s">
        <v>276</v>
      </c>
      <c r="F17" s="41" t="s">
        <v>286</v>
      </c>
      <c r="G17" s="556">
        <v>2.2599999999999998</v>
      </c>
      <c r="H17" s="228"/>
      <c r="I17" s="229"/>
      <c r="J17" s="238" t="str">
        <f>IF(TRIM(I17)="", "", IF(VLOOKUP(I17,'Footnotes list'!$D$9:$E$107,2,FALSE)=0,"",VLOOKUP(I17,'Footnotes list'!$D$9:$E$107,2,FALSE) ) )</f>
        <v/>
      </c>
      <c r="K17" s="556">
        <v>1.8049999999999999</v>
      </c>
      <c r="L17" s="228"/>
      <c r="M17" s="229"/>
      <c r="N17" s="238" t="str">
        <f>IF(TRIM(M17)="", "", IF(VLOOKUP(M17,'Footnotes list'!$D$9:$E$107,2,FALSE)=0,"",VLOOKUP(M17,'Footnotes list'!$D$9:$E$107,2,FALSE) ) )</f>
        <v/>
      </c>
      <c r="O17" s="556">
        <v>1.2210000000000001</v>
      </c>
      <c r="P17" s="228"/>
      <c r="Q17" s="229"/>
      <c r="R17" s="238" t="str">
        <f>IF(TRIM(Q17)="", "", IF(VLOOKUP(Q17,'Footnotes list'!$D$9:$E$107,2,FALSE)=0,"",VLOOKUP(Q17,'Footnotes list'!$D$9:$E$107,2,FALSE) ) )</f>
        <v/>
      </c>
      <c r="S17" s="178" t="str">
        <f t="shared" si="0"/>
        <v>Warning: there is a percentage difference higher than 20% between the reference year and the average of the previous 2 years</v>
      </c>
      <c r="U17" s="178" t="str">
        <f t="shared" si="1"/>
        <v xml:space="preserve">Warning: there is a percentage difference higher than 20% between column G and the average of the other 2 years </v>
      </c>
    </row>
    <row r="18" spans="1:21" ht="24" customHeight="1" thickBot="1" x14ac:dyDescent="0.3">
      <c r="A18" s="91" t="s">
        <v>79</v>
      </c>
      <c r="B18" s="92" t="s">
        <v>85</v>
      </c>
      <c r="C18" s="93" t="s">
        <v>81</v>
      </c>
      <c r="D18" s="90"/>
      <c r="E18" s="639"/>
      <c r="F18" s="41" t="s">
        <v>287</v>
      </c>
      <c r="G18" s="556">
        <v>1.048</v>
      </c>
      <c r="H18" s="232"/>
      <c r="I18" s="233"/>
      <c r="J18" s="239" t="str">
        <f>IF(TRIM(I18)="", "", IF(VLOOKUP(I18,'Footnotes list'!$D$9:$E$107,2,FALSE)=0,"",VLOOKUP(I18,'Footnotes list'!$D$9:$E$107,2,FALSE) ) )</f>
        <v/>
      </c>
      <c r="K18" s="556">
        <v>1.3129999999999999</v>
      </c>
      <c r="L18" s="232"/>
      <c r="M18" s="233"/>
      <c r="N18" s="239" t="str">
        <f>IF(TRIM(M18)="", "", IF(VLOOKUP(M18,'Footnotes list'!$D$9:$E$107,2,FALSE)=0,"",VLOOKUP(M18,'Footnotes list'!$D$9:$E$107,2,FALSE) ) )</f>
        <v/>
      </c>
      <c r="O18" s="556">
        <v>0.77800000000000002</v>
      </c>
      <c r="P18" s="232"/>
      <c r="Q18" s="233"/>
      <c r="R18" s="239" t="str">
        <f>IF(TRIM(Q18)="", "", IF(VLOOKUP(Q18,'Footnotes list'!$D$9:$E$107,2,FALSE)=0,"",VLOOKUP(Q18,'Footnotes list'!$D$9:$E$107,2,FALSE) ) )</f>
        <v/>
      </c>
      <c r="S18" s="178" t="str">
        <f t="shared" si="0"/>
        <v>Warning: there is a percentage difference higher than 20% between the reference year and the average of the previous 2 years</v>
      </c>
      <c r="U18" s="178" t="str">
        <f t="shared" si="1"/>
        <v xml:space="preserve">Warning: there is a percentage difference higher than 20% between column K and the average of the other 2 years </v>
      </c>
    </row>
    <row r="19" spans="1:21" ht="24" customHeight="1" thickBot="1" x14ac:dyDescent="0.3">
      <c r="A19" s="94" t="s">
        <v>80</v>
      </c>
      <c r="B19" s="95" t="s">
        <v>85</v>
      </c>
      <c r="C19" s="96" t="s">
        <v>81</v>
      </c>
      <c r="D19" s="90"/>
      <c r="E19" s="647"/>
      <c r="F19" s="41" t="s">
        <v>289</v>
      </c>
      <c r="G19" s="468">
        <v>46.372</v>
      </c>
      <c r="H19" s="236"/>
      <c r="I19" s="237"/>
      <c r="J19" s="240" t="str">
        <f>IF(TRIM(I19)="", "", IF(VLOOKUP(I19,'Footnotes list'!$D$9:$E$107,2,FALSE)=0,"",VLOOKUP(I19,'Footnotes list'!$D$9:$E$107,2,FALSE) ) )</f>
        <v/>
      </c>
      <c r="K19" s="468">
        <v>72.742000000000004</v>
      </c>
      <c r="L19" s="236"/>
      <c r="M19" s="237">
        <v>4</v>
      </c>
      <c r="N19" s="240" t="str">
        <f>IF(TRIM(M19)="", "", IF(VLOOKUP(M19,'Footnotes list'!$D$9:$E$107,2,FALSE)=0,"",VLOOKUP(M19,'Footnotes list'!$D$9:$E$107,2,FALSE) ) )</f>
        <v>Due to small quantities, a shift of quantities from a more efficient recycler to a less efficient one, significantly incluences the recycled cadmium content</v>
      </c>
      <c r="O19" s="468">
        <f>IF(OR(TRIM(O17)="", TRIM(O18)=""), "", O18*100/O17)</f>
        <v>63.718263718263714</v>
      </c>
      <c r="P19" s="236"/>
      <c r="Q19" s="237">
        <v>4</v>
      </c>
      <c r="R19" s="240" t="str">
        <f>IF(TRIM(Q19)="", "", IF(VLOOKUP(Q19,'Footnotes list'!$D$9:$E$107,2,FALSE)=0,"",VLOOKUP(Q19,'Footnotes list'!$D$9:$E$107,2,FALSE) ) )</f>
        <v>Due to small quantities, a shift of quantities from a more efficient recycler to a less efficient one, significantly incluences the recycled cadmium content</v>
      </c>
      <c r="S19" s="178" t="str">
        <f t="shared" si="0"/>
        <v>The percentage difference is below 20%</v>
      </c>
      <c r="T19" s="181" t="str">
        <f>IF( ISNUMBER(O19), IF((O19&gt;100),"Warning: the rate must be below 100, explanatory footnote required",""),"Warning: mandatory cell is empty, please provide value")</f>
        <v/>
      </c>
      <c r="U19" s="178" t="str">
        <f t="shared" si="1"/>
        <v xml:space="preserve">Warning: there is a percentage difference higher than 20% between column G and the average of the other 2 years Warning: there is a percentage difference higher than 20% between column K and the average of the other 2 years </v>
      </c>
    </row>
    <row r="20" spans="1:21" ht="24" customHeight="1" thickTop="1" thickBot="1" x14ac:dyDescent="0.3">
      <c r="A20" s="97" t="s">
        <v>79</v>
      </c>
      <c r="B20" s="98" t="s">
        <v>84</v>
      </c>
      <c r="C20" s="99" t="s">
        <v>83</v>
      </c>
      <c r="D20" s="90"/>
      <c r="E20" s="638" t="s">
        <v>116</v>
      </c>
      <c r="F20" s="41" t="s">
        <v>282</v>
      </c>
      <c r="G20" s="556">
        <v>141.34312</v>
      </c>
      <c r="H20" s="228"/>
      <c r="I20" s="229"/>
      <c r="J20" s="238" t="str">
        <f>IF(TRIM(I20)="", "", IF(VLOOKUP(I20,'Footnotes list'!$D$9:$E$107,2,FALSE)=0,"",VLOOKUP(I20,'Footnotes list'!$D$9:$E$107,2,FALSE) ) )</f>
        <v/>
      </c>
      <c r="K20" s="556">
        <v>162.82142000000002</v>
      </c>
      <c r="L20" s="228"/>
      <c r="M20" s="229"/>
      <c r="N20" s="238" t="str">
        <f>IF(TRIM(M20)="", "", IF(VLOOKUP(M20,'Footnotes list'!$D$9:$E$107,2,FALSE)=0,"",VLOOKUP(M20,'Footnotes list'!$D$9:$E$107,2,FALSE) ) )</f>
        <v/>
      </c>
      <c r="O20" s="558">
        <v>178.166</v>
      </c>
      <c r="P20" s="228"/>
      <c r="Q20" s="229"/>
      <c r="R20" s="238" t="str">
        <f>IF(TRIM(Q20)="", "", IF(VLOOKUP(Q20,'Footnotes list'!$D$9:$E$107,2,FALSE)=0,"",VLOOKUP(Q20,'Footnotes list'!$D$9:$E$107,2,FALSE) ) )</f>
        <v/>
      </c>
      <c r="S20" s="178" t="str">
        <f t="shared" si="0"/>
        <v>The percentage difference is below 20%</v>
      </c>
      <c r="U20" s="178" t="str">
        <f t="shared" si="1"/>
        <v/>
      </c>
    </row>
    <row r="21" spans="1:21" ht="24" customHeight="1" thickBot="1" x14ac:dyDescent="0.3">
      <c r="A21" s="91" t="s">
        <v>79</v>
      </c>
      <c r="B21" s="92" t="s">
        <v>84</v>
      </c>
      <c r="C21" s="93" t="s">
        <v>81</v>
      </c>
      <c r="D21" s="90"/>
      <c r="E21" s="639"/>
      <c r="F21" s="41" t="s">
        <v>283</v>
      </c>
      <c r="G21" s="556">
        <v>78.057539221401981</v>
      </c>
      <c r="H21" s="232"/>
      <c r="I21" s="233"/>
      <c r="J21" s="239" t="str">
        <f>IF(TRIM(I21)="", "", IF(VLOOKUP(I21,'Footnotes list'!$D$9:$E$107,2,FALSE)=0,"",VLOOKUP(I21,'Footnotes list'!$D$9:$E$107,2,FALSE) ) )</f>
        <v/>
      </c>
      <c r="K21" s="556">
        <v>93.165612146924445</v>
      </c>
      <c r="L21" s="232"/>
      <c r="M21" s="233"/>
      <c r="N21" s="239" t="str">
        <f>IF(TRIM(M21)="", "", IF(VLOOKUP(M21,'Footnotes list'!$D$9:$E$107,2,FALSE)=0,"",VLOOKUP(M21,'Footnotes list'!$D$9:$E$107,2,FALSE) ) )</f>
        <v/>
      </c>
      <c r="O21" s="556">
        <v>102.61329385872243</v>
      </c>
      <c r="P21" s="232"/>
      <c r="Q21" s="233"/>
      <c r="R21" s="239" t="str">
        <f>IF(TRIM(Q21)="", "", IF(VLOOKUP(Q21,'Footnotes list'!$D$9:$E$107,2,FALSE)=0,"",VLOOKUP(Q21,'Footnotes list'!$D$9:$E$107,2,FALSE) ) )</f>
        <v/>
      </c>
      <c r="S21" s="178" t="str">
        <f t="shared" si="0"/>
        <v>The percentage difference is below 20%</v>
      </c>
      <c r="T21" s="85"/>
      <c r="U21" s="178" t="str">
        <f t="shared" si="1"/>
        <v xml:space="preserve">Warning: there is a percentage difference higher than 20% between column G and the average of the other 2 years </v>
      </c>
    </row>
    <row r="22" spans="1:21" ht="24" customHeight="1" thickBot="1" x14ac:dyDescent="0.3">
      <c r="A22" s="94" t="s">
        <v>80</v>
      </c>
      <c r="B22" s="95" t="s">
        <v>84</v>
      </c>
      <c r="C22" s="96" t="s">
        <v>81</v>
      </c>
      <c r="D22" s="90"/>
      <c r="E22" s="640"/>
      <c r="F22" s="401" t="s">
        <v>278</v>
      </c>
      <c r="G22" s="468">
        <v>55.225999999999999</v>
      </c>
      <c r="H22" s="236"/>
      <c r="I22" s="237"/>
      <c r="J22" s="240" t="str">
        <f>IF(TRIM(I22)="", "", IF(VLOOKUP(I22,'Footnotes list'!$D$9:$E$107,2,FALSE)=0,"",VLOOKUP(I22,'Footnotes list'!$D$9:$E$107,2,FALSE) ) )</f>
        <v/>
      </c>
      <c r="K22" s="468">
        <v>57.22</v>
      </c>
      <c r="L22" s="236"/>
      <c r="M22" s="237"/>
      <c r="N22" s="240" t="str">
        <f>IF(TRIM(M22)="", "", IF(VLOOKUP(M22,'Footnotes list'!$D$9:$E$107,2,FALSE)=0,"",VLOOKUP(M22,'Footnotes list'!$D$9:$E$107,2,FALSE) ) )</f>
        <v/>
      </c>
      <c r="O22" s="468">
        <f>IF(OR(TRIM(O20)="", TRIM(O21)=""), "", O21*100/O20)</f>
        <v>57.594206447202289</v>
      </c>
      <c r="P22" s="236"/>
      <c r="Q22" s="237"/>
      <c r="R22" s="240" t="str">
        <f>IF(TRIM(Q22)="", "", IF(VLOOKUP(Q22,'Footnotes list'!$D$9:$E$107,2,FALSE)=0,"",VLOOKUP(Q22,'Footnotes list'!$D$9:$E$107,2,FALSE) ) )</f>
        <v/>
      </c>
      <c r="S22" s="178" t="str">
        <f t="shared" si="0"/>
        <v>The percentage difference is below 20%</v>
      </c>
      <c r="T22" s="181" t="str">
        <f>IF( ISNUMBER(O22), IF((O22&lt;50),"Warning: please check reported values, the target of 50% is not reached",IF((O22&gt;100),"Warning: the rate must be below 100, explanatory footnote required", "The country has reached 50% in  in recycling efficiency")),"Warning: mandatory cell is empty, please provide value")</f>
        <v>The country has reached 50% in  in recycling efficiency</v>
      </c>
      <c r="U22" s="178" t="str">
        <f t="shared" si="1"/>
        <v/>
      </c>
    </row>
    <row r="23" spans="1:21" ht="9.75" customHeight="1" x14ac:dyDescent="0.25">
      <c r="A23" s="85"/>
      <c r="B23" s="85"/>
      <c r="C23" s="85"/>
      <c r="D23" s="85"/>
      <c r="T23" s="113"/>
    </row>
    <row r="24" spans="1:21" ht="12.75" customHeight="1" x14ac:dyDescent="0.25">
      <c r="A24" s="100"/>
      <c r="B24" s="100"/>
      <c r="E24" s="51" t="s">
        <v>107</v>
      </c>
      <c r="F24" s="51"/>
    </row>
    <row r="25" spans="1:21" ht="3.75" customHeight="1" x14ac:dyDescent="0.25">
      <c r="A25" s="100"/>
      <c r="B25" s="100"/>
      <c r="E25" s="52"/>
      <c r="F25" s="52"/>
    </row>
    <row r="26" spans="1:21" s="11" customFormat="1" ht="12.75" x14ac:dyDescent="0.2">
      <c r="E26" s="76" t="s">
        <v>108</v>
      </c>
      <c r="F26" s="76"/>
      <c r="G26" s="76"/>
      <c r="H26" s="76"/>
      <c r="I26" s="77"/>
    </row>
    <row r="27" spans="1:21" s="11" customFormat="1" ht="12.75" x14ac:dyDescent="0.2">
      <c r="E27" s="613" t="s">
        <v>119</v>
      </c>
      <c r="F27" s="614"/>
      <c r="G27" s="53"/>
      <c r="H27" s="78"/>
      <c r="I27" s="78"/>
      <c r="L27" s="12"/>
      <c r="M27" s="12"/>
      <c r="N27" s="12"/>
      <c r="O27" s="12"/>
      <c r="P27" s="12"/>
      <c r="Q27" s="12"/>
      <c r="R27" s="12"/>
      <c r="S27" s="12"/>
    </row>
    <row r="28" spans="1:21" s="11" customFormat="1" ht="41.65" customHeight="1" x14ac:dyDescent="0.2">
      <c r="E28" s="611" t="s">
        <v>512</v>
      </c>
      <c r="F28" s="612"/>
      <c r="G28" s="79"/>
      <c r="H28" s="78"/>
      <c r="I28" s="219"/>
      <c r="J28" s="220"/>
      <c r="K28" s="220"/>
      <c r="L28" s="220"/>
      <c r="M28" s="220"/>
      <c r="N28" s="220"/>
      <c r="O28" s="220"/>
      <c r="P28" s="220"/>
      <c r="Q28" s="220"/>
      <c r="R28" s="220"/>
      <c r="S28" s="220"/>
      <c r="T28" s="220"/>
      <c r="U28" s="220"/>
    </row>
    <row r="29" spans="1:21" s="23" customFormat="1" ht="14.65" customHeight="1" x14ac:dyDescent="0.25">
      <c r="A29" s="50"/>
      <c r="B29" s="50"/>
      <c r="E29" s="617" t="s">
        <v>120</v>
      </c>
      <c r="F29" s="618"/>
      <c r="G29" s="53"/>
      <c r="H29" s="53"/>
      <c r="I29" s="221"/>
      <c r="J29" s="221"/>
      <c r="K29" s="222"/>
      <c r="L29" s="222"/>
      <c r="M29" s="222"/>
      <c r="N29" s="222"/>
      <c r="O29" s="222"/>
      <c r="P29" s="222"/>
      <c r="Q29" s="222"/>
      <c r="R29" s="222"/>
      <c r="S29" s="222"/>
      <c r="T29" s="222"/>
      <c r="U29" s="222"/>
    </row>
    <row r="30" spans="1:21" s="23" customFormat="1" x14ac:dyDescent="0.25">
      <c r="A30" s="50"/>
      <c r="B30" s="50"/>
      <c r="E30" s="56"/>
      <c r="F30" s="55"/>
      <c r="G30" s="53"/>
      <c r="H30" s="54"/>
      <c r="I30" s="223"/>
      <c r="J30" s="223"/>
      <c r="K30" s="222"/>
      <c r="L30" s="222"/>
      <c r="M30" s="222"/>
      <c r="N30" s="222"/>
      <c r="O30" s="222"/>
      <c r="P30" s="222"/>
      <c r="Q30" s="222"/>
      <c r="R30" s="222"/>
      <c r="S30" s="222"/>
      <c r="T30" s="222"/>
      <c r="U30" s="222"/>
    </row>
    <row r="31" spans="1:21" s="23" customFormat="1" x14ac:dyDescent="0.25">
      <c r="A31" s="50"/>
      <c r="B31" s="50"/>
      <c r="E31" s="82"/>
      <c r="F31" s="82"/>
      <c r="G31" s="54"/>
      <c r="H31" s="55"/>
      <c r="I31" s="223"/>
      <c r="J31" s="224"/>
      <c r="K31" s="222"/>
      <c r="L31" s="222"/>
      <c r="M31" s="222"/>
      <c r="N31" s="222"/>
      <c r="O31" s="222"/>
      <c r="P31" s="222"/>
      <c r="Q31" s="222"/>
      <c r="R31" s="222"/>
      <c r="S31" s="222"/>
      <c r="T31" s="222"/>
      <c r="U31" s="222"/>
    </row>
    <row r="32" spans="1:21" s="23" customFormat="1" ht="15" customHeight="1" x14ac:dyDescent="0.25">
      <c r="E32" s="82"/>
      <c r="F32" s="82"/>
      <c r="I32" s="222"/>
      <c r="J32" s="222"/>
      <c r="K32" s="222"/>
      <c r="L32" s="222"/>
      <c r="M32" s="222"/>
      <c r="N32" s="222"/>
      <c r="O32" s="222"/>
      <c r="P32" s="222"/>
      <c r="Q32" s="222"/>
      <c r="R32" s="222"/>
      <c r="S32" s="222"/>
      <c r="T32" s="222"/>
      <c r="U32" s="222"/>
    </row>
    <row r="33" spans="2:21" x14ac:dyDescent="0.25">
      <c r="I33" s="225"/>
      <c r="J33" s="225"/>
      <c r="K33" s="225"/>
      <c r="L33" s="225"/>
      <c r="M33" s="225"/>
      <c r="N33" s="225"/>
      <c r="O33" s="225"/>
      <c r="P33" s="225"/>
      <c r="Q33" s="225"/>
      <c r="R33" s="225"/>
      <c r="S33" s="225"/>
      <c r="T33" s="225"/>
      <c r="U33" s="225"/>
    </row>
    <row r="34" spans="2:21" x14ac:dyDescent="0.25">
      <c r="E34" s="102"/>
      <c r="F34" s="102"/>
    </row>
    <row r="36" spans="2:21" x14ac:dyDescent="0.25">
      <c r="B36" s="101"/>
      <c r="C36" s="101"/>
      <c r="D36" s="101"/>
      <c r="O36" s="103"/>
    </row>
  </sheetData>
  <sheetProtection algorithmName="SHA-512" hashValue="SqUSv8CZEGwBwLwXyJcJWKUDQbwD2QpyIfJackr1hnJFEcddnum6boR2WBKICLSNUY5gVxaITebztsN+GMHHWg==" saltValue="A1XBAuSWiD3+3qZTEbbdvw==" spinCount="100000" sheet="1" objects="1" scenarios="1"/>
  <mergeCells count="13">
    <mergeCell ref="E27:F27"/>
    <mergeCell ref="E28:F28"/>
    <mergeCell ref="E29:F29"/>
    <mergeCell ref="S4:U6"/>
    <mergeCell ref="Q7:R7"/>
    <mergeCell ref="M7:N7"/>
    <mergeCell ref="I7:J7"/>
    <mergeCell ref="F4:R4"/>
    <mergeCell ref="E20:E22"/>
    <mergeCell ref="E8:E10"/>
    <mergeCell ref="E11:E13"/>
    <mergeCell ref="E14:E16"/>
    <mergeCell ref="E17:E19"/>
  </mergeCells>
  <conditionalFormatting sqref="G8:G9">
    <cfRule type="cellIs" dxfId="38" priority="45" operator="equal">
      <formula>0</formula>
    </cfRule>
  </conditionalFormatting>
  <conditionalFormatting sqref="G11:G12">
    <cfRule type="cellIs" dxfId="37" priority="44" operator="equal">
      <formula>0</formula>
    </cfRule>
  </conditionalFormatting>
  <conditionalFormatting sqref="G14:G15">
    <cfRule type="cellIs" dxfId="36" priority="43" operator="equal">
      <formula>0</formula>
    </cfRule>
  </conditionalFormatting>
  <conditionalFormatting sqref="G17:G18">
    <cfRule type="cellIs" dxfId="35" priority="42" operator="equal">
      <formula>0</formula>
    </cfRule>
  </conditionalFormatting>
  <conditionalFormatting sqref="G20:G21">
    <cfRule type="cellIs" dxfId="34" priority="41" operator="equal">
      <formula>0</formula>
    </cfRule>
  </conditionalFormatting>
  <conditionalFormatting sqref="K8:K9">
    <cfRule type="cellIs" dxfId="33" priority="40" operator="equal">
      <formula>0</formula>
    </cfRule>
  </conditionalFormatting>
  <conditionalFormatting sqref="K11:K12">
    <cfRule type="cellIs" dxfId="32" priority="39" operator="equal">
      <formula>0</formula>
    </cfRule>
  </conditionalFormatting>
  <conditionalFormatting sqref="K14:K15">
    <cfRule type="cellIs" dxfId="31" priority="38" operator="equal">
      <formula>0</formula>
    </cfRule>
  </conditionalFormatting>
  <conditionalFormatting sqref="K17:K18">
    <cfRule type="cellIs" dxfId="30" priority="37" operator="equal">
      <formula>0</formula>
    </cfRule>
  </conditionalFormatting>
  <conditionalFormatting sqref="K20:K21">
    <cfRule type="cellIs" dxfId="29" priority="36" operator="equal">
      <formula>0</formula>
    </cfRule>
  </conditionalFormatting>
  <conditionalFormatting sqref="O8:O9">
    <cfRule type="cellIs" dxfId="28" priority="35" operator="equal">
      <formula>0</formula>
    </cfRule>
  </conditionalFormatting>
  <conditionalFormatting sqref="O11:O12">
    <cfRule type="cellIs" dxfId="27" priority="34" operator="equal">
      <formula>0</formula>
    </cfRule>
  </conditionalFormatting>
  <conditionalFormatting sqref="O14:O15">
    <cfRule type="cellIs" dxfId="26" priority="33" operator="equal">
      <formula>0</formula>
    </cfRule>
  </conditionalFormatting>
  <conditionalFormatting sqref="O17:O18">
    <cfRule type="cellIs" dxfId="25" priority="32" operator="equal">
      <formula>0</formula>
    </cfRule>
  </conditionalFormatting>
  <conditionalFormatting sqref="O20:O21">
    <cfRule type="cellIs" dxfId="24" priority="31" operator="equal">
      <formula>0</formula>
    </cfRule>
  </conditionalFormatting>
  <conditionalFormatting sqref="S8">
    <cfRule type="containsText" dxfId="23" priority="9" operator="containsText" text="Warning:">
      <formula>NOT(ISERROR(SEARCH("Warning:",S8)))</formula>
    </cfRule>
  </conditionalFormatting>
  <conditionalFormatting sqref="T22">
    <cfRule type="containsText" dxfId="22" priority="8" operator="containsText" text="Warning:">
      <formula>NOT(ISERROR(SEARCH("Warning:",T22)))</formula>
    </cfRule>
  </conditionalFormatting>
  <conditionalFormatting sqref="T16">
    <cfRule type="containsText" dxfId="21" priority="7" operator="containsText" text="Warning:">
      <formula>NOT(ISERROR(SEARCH("Warning:",T16)))</formula>
    </cfRule>
  </conditionalFormatting>
  <conditionalFormatting sqref="T13">
    <cfRule type="containsText" dxfId="20" priority="6" operator="containsText" text="Warning:">
      <formula>NOT(ISERROR(SEARCH("Warning:",T13)))</formula>
    </cfRule>
  </conditionalFormatting>
  <conditionalFormatting sqref="T10">
    <cfRule type="containsText" dxfId="19" priority="5" operator="containsText" text="Warning:">
      <formula>NOT(ISERROR(SEARCH("Warning:",T10)))</formula>
    </cfRule>
  </conditionalFormatting>
  <conditionalFormatting sqref="T19">
    <cfRule type="containsText" dxfId="18" priority="4" operator="containsText" text="Warning:">
      <formula>NOT(ISERROR(SEARCH("Warning:",T19)))</formula>
    </cfRule>
  </conditionalFormatting>
  <conditionalFormatting sqref="S9:S22">
    <cfRule type="containsText" dxfId="17" priority="3" operator="containsText" text="Warning:">
      <formula>NOT(ISERROR(SEARCH("Warning:",S9)))</formula>
    </cfRule>
  </conditionalFormatting>
  <conditionalFormatting sqref="U8">
    <cfRule type="containsText" dxfId="16" priority="2" operator="containsText" text="Warning:">
      <formula>NOT(ISERROR(SEARCH("Warning:",U8)))</formula>
    </cfRule>
  </conditionalFormatting>
  <conditionalFormatting sqref="U9:U22">
    <cfRule type="containsText" dxfId="15" priority="1" operator="containsText" text="Warning:">
      <formula>NOT(ISERROR(SEARCH("Warning:",U9)))</formula>
    </cfRule>
  </conditionalFormatting>
  <dataValidations xWindow="696" yWindow="440" count="1">
    <dataValidation type="decimal" allowBlank="1" showInputMessage="1" showErrorMessage="1" sqref="G8:G22 K8:K22 O8:O22" xr:uid="{00000000-0002-0000-0900-000000000000}">
      <formula1>0</formula1>
      <formula2>999999999999999</formula2>
    </dataValidation>
  </dataValidations>
  <pageMargins left="0.23622047244094491" right="0.23622047244094491" top="0.74803149606299213" bottom="0.74803149606299213" header="0.31496062992125984" footer="0.31496062992125984"/>
  <pageSetup paperSize="8" scale="70"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37" r:id="rId4" name="Button 53">
              <controlPr defaultSize="0" print="0" autoFill="0" autoPict="0" macro="[0]!RestoreColours">
                <anchor moveWithCells="1" sizeWithCells="1">
                  <from>
                    <xdr:col>4</xdr:col>
                    <xdr:colOff>66675</xdr:colOff>
                    <xdr:row>3</xdr:row>
                    <xdr:rowOff>66675</xdr:rowOff>
                  </from>
                  <to>
                    <xdr:col>4</xdr:col>
                    <xdr:colOff>819150</xdr:colOff>
                    <xdr:row>3</xdr:row>
                    <xdr:rowOff>590550</xdr:rowOff>
                  </to>
                </anchor>
              </controlPr>
            </control>
          </mc:Choice>
        </mc:AlternateContent>
        <mc:AlternateContent xmlns:mc="http://schemas.openxmlformats.org/markup-compatibility/2006">
          <mc:Choice Requires="x14">
            <control shapeId="16438" r:id="rId5" name="Button 54">
              <controlPr defaultSize="0" print="0" autoFill="0" autoPict="0" macro="[0]!MainBody">
                <anchor moveWithCells="1" sizeWithCells="1">
                  <from>
                    <xdr:col>4</xdr:col>
                    <xdr:colOff>895350</xdr:colOff>
                    <xdr:row>3</xdr:row>
                    <xdr:rowOff>57150</xdr:rowOff>
                  </from>
                  <to>
                    <xdr:col>5</xdr:col>
                    <xdr:colOff>628650</xdr:colOff>
                    <xdr:row>3</xdr:row>
                    <xdr:rowOff>590550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96" yWindow="440" count="2">
        <x14:dataValidation type="list" allowBlank="1" showInputMessage="1" showErrorMessage="1" xr:uid="{00000000-0002-0000-0900-000001000000}">
          <x14:formula1>
            <xm:f>'Footnotes list'!$D$9:$D$58</xm:f>
          </x14:formula1>
          <xm:sqref>I8:I22 M8:M22 Q8:Q22</xm:sqref>
        </x14:dataValidation>
        <x14:dataValidation type="list" allowBlank="1" showInputMessage="1" showErrorMessage="1" xr:uid="{00000000-0002-0000-0900-000002000000}">
          <x14:formula1>
            <xm:f>Lists!$D$2:$D$8</xm:f>
          </x14:formula1>
          <xm:sqref>H8:H22 P8:P22 L8:L22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030A0"/>
    <pageSetUpPr fitToPage="1"/>
  </sheetPr>
  <dimension ref="A1:R36"/>
  <sheetViews>
    <sheetView showGridLines="0" topLeftCell="D1" zoomScaleNormal="100" workbookViewId="0">
      <selection activeCell="G8" sqref="G8"/>
    </sheetView>
  </sheetViews>
  <sheetFormatPr defaultColWidth="8.7109375" defaultRowHeight="15" x14ac:dyDescent="0.25"/>
  <cols>
    <col min="1" max="1" width="9.28515625" style="82" hidden="1" customWidth="1"/>
    <col min="2" max="2" width="16.7109375" style="82" hidden="1" customWidth="1"/>
    <col min="3" max="3" width="10.5703125" style="82" hidden="1" customWidth="1"/>
    <col min="4" max="4" width="3.5703125" style="82" customWidth="1"/>
    <col min="5" max="5" width="17.28515625" style="82" customWidth="1"/>
    <col min="6" max="6" width="48.28515625" style="82" customWidth="1"/>
    <col min="7" max="7" width="15.5703125" style="82" customWidth="1"/>
    <col min="8" max="9" width="3.7109375" style="82" customWidth="1"/>
    <col min="10" max="10" width="12.5703125" style="82" customWidth="1"/>
    <col min="11" max="11" width="15.5703125" style="82" customWidth="1"/>
    <col min="12" max="12" width="3.7109375" style="82" customWidth="1"/>
    <col min="13" max="13" width="3.5703125" style="82" customWidth="1"/>
    <col min="14" max="14" width="12.5703125" style="82" customWidth="1"/>
    <col min="15" max="15" width="15.5703125" style="82" customWidth="1"/>
    <col min="16" max="17" width="3.7109375" style="82" customWidth="1"/>
    <col min="18" max="18" width="12.5703125" style="82" customWidth="1"/>
    <col min="19" max="16384" width="8.7109375" style="82"/>
  </cols>
  <sheetData>
    <row r="1" spans="1:18" ht="6" customHeight="1" x14ac:dyDescent="0.25"/>
    <row r="2" spans="1:18" ht="3.75" customHeight="1" x14ac:dyDescent="0.25"/>
    <row r="3" spans="1:18" ht="3" customHeight="1" thickBot="1" x14ac:dyDescent="0.3"/>
    <row r="4" spans="1:18" ht="50.25" customHeight="1" x14ac:dyDescent="0.25">
      <c r="A4" s="83"/>
      <c r="B4" s="83"/>
      <c r="C4" s="83"/>
      <c r="D4" s="83"/>
      <c r="E4" s="641" t="s">
        <v>574</v>
      </c>
      <c r="F4" s="648"/>
      <c r="G4" s="648"/>
      <c r="H4" s="648"/>
      <c r="I4" s="648"/>
      <c r="J4" s="648"/>
      <c r="K4" s="648"/>
      <c r="L4" s="648"/>
      <c r="M4" s="648"/>
      <c r="N4" s="648"/>
      <c r="O4" s="648"/>
      <c r="P4" s="648"/>
      <c r="Q4" s="648"/>
      <c r="R4" s="648"/>
    </row>
    <row r="5" spans="1:18" ht="15.75" x14ac:dyDescent="0.25">
      <c r="A5" s="83"/>
      <c r="B5" s="83"/>
      <c r="C5" s="83"/>
      <c r="D5" s="83"/>
      <c r="E5" s="26" t="s">
        <v>1</v>
      </c>
      <c r="F5" s="27" t="str">
        <f>'GETTING STARTED'!G9</f>
        <v>LU</v>
      </c>
      <c r="G5" s="27" t="str">
        <f>IF('GETTING STARTED'!E9="","",'GETTING STARTED'!E9)</f>
        <v>Luxembourg</v>
      </c>
      <c r="H5" s="28"/>
      <c r="I5" s="28"/>
      <c r="J5" s="28"/>
      <c r="K5" s="28"/>
      <c r="L5" s="28"/>
      <c r="M5" s="28"/>
      <c r="N5" s="28"/>
      <c r="O5" s="28"/>
      <c r="P5" s="28"/>
      <c r="Q5" s="28"/>
      <c r="R5" s="104"/>
    </row>
    <row r="6" spans="1:18" ht="16.5" thickBot="1" x14ac:dyDescent="0.3">
      <c r="A6" s="84"/>
      <c r="B6" s="84"/>
      <c r="C6" s="84"/>
      <c r="D6" s="84"/>
      <c r="E6" s="30" t="s">
        <v>86</v>
      </c>
      <c r="F6" s="70">
        <f>IF('GETTING STARTED'!E10="","",'GETTING STARTED'!E10)</f>
        <v>2022</v>
      </c>
      <c r="G6" s="31"/>
      <c r="H6" s="31"/>
      <c r="I6" s="31"/>
      <c r="J6" s="31"/>
      <c r="K6" s="31"/>
      <c r="L6" s="31"/>
      <c r="M6" s="31"/>
      <c r="N6" s="31"/>
      <c r="O6" s="31"/>
      <c r="P6" s="31"/>
      <c r="Q6" s="31"/>
      <c r="R6" s="105"/>
    </row>
    <row r="7" spans="1:18" ht="45" customHeight="1" thickBot="1" x14ac:dyDescent="0.3">
      <c r="A7" s="85"/>
      <c r="B7" s="86"/>
      <c r="C7" s="86"/>
      <c r="D7" s="86"/>
      <c r="E7" s="184"/>
      <c r="F7" s="185"/>
      <c r="G7" s="80">
        <f>F6-2</f>
        <v>2020</v>
      </c>
      <c r="H7" s="35" t="s">
        <v>96</v>
      </c>
      <c r="I7" s="624" t="s">
        <v>121</v>
      </c>
      <c r="J7" s="625"/>
      <c r="K7" s="81">
        <f>F6-1</f>
        <v>2021</v>
      </c>
      <c r="L7" s="35" t="s">
        <v>96</v>
      </c>
      <c r="M7" s="624" t="s">
        <v>121</v>
      </c>
      <c r="N7" s="625"/>
      <c r="O7" s="81">
        <f>F6</f>
        <v>2022</v>
      </c>
      <c r="P7" s="35" t="s">
        <v>96</v>
      </c>
      <c r="Q7" s="624" t="s">
        <v>121</v>
      </c>
      <c r="R7" s="625"/>
    </row>
    <row r="8" spans="1:18" ht="24" customHeight="1" thickBot="1" x14ac:dyDescent="0.3">
      <c r="A8" s="87" t="s">
        <v>79</v>
      </c>
      <c r="B8" s="88" t="s">
        <v>3</v>
      </c>
      <c r="C8" s="89" t="s">
        <v>83</v>
      </c>
      <c r="D8" s="90"/>
      <c r="E8" s="638" t="s">
        <v>115</v>
      </c>
      <c r="F8" s="41" t="s">
        <v>282</v>
      </c>
      <c r="G8" s="242" t="s">
        <v>678</v>
      </c>
      <c r="H8" s="228"/>
      <c r="I8" s="229"/>
      <c r="J8" s="238"/>
      <c r="K8" s="242" t="s">
        <v>679</v>
      </c>
      <c r="L8" s="228"/>
      <c r="M8" s="229"/>
      <c r="N8" s="238"/>
      <c r="O8" s="242"/>
      <c r="P8" s="228"/>
      <c r="Q8" s="229"/>
      <c r="R8" s="238"/>
    </row>
    <row r="9" spans="1:18" ht="24" customHeight="1" thickBot="1" x14ac:dyDescent="0.3">
      <c r="A9" s="91" t="s">
        <v>79</v>
      </c>
      <c r="B9" s="92" t="s">
        <v>3</v>
      </c>
      <c r="C9" s="93" t="s">
        <v>81</v>
      </c>
      <c r="D9" s="90"/>
      <c r="E9" s="639"/>
      <c r="F9" s="41" t="s">
        <v>283</v>
      </c>
      <c r="G9" s="242" t="s">
        <v>680</v>
      </c>
      <c r="H9" s="232"/>
      <c r="I9" s="233"/>
      <c r="J9" s="239"/>
      <c r="K9" s="242" t="s">
        <v>681</v>
      </c>
      <c r="L9" s="232"/>
      <c r="M9" s="233"/>
      <c r="N9" s="239"/>
      <c r="O9" s="242"/>
      <c r="P9" s="232"/>
      <c r="Q9" s="233"/>
      <c r="R9" s="239"/>
    </row>
    <row r="10" spans="1:18" ht="24" customHeight="1" thickBot="1" x14ac:dyDescent="0.3">
      <c r="A10" s="94" t="s">
        <v>80</v>
      </c>
      <c r="B10" s="95" t="s">
        <v>3</v>
      </c>
      <c r="C10" s="96" t="s">
        <v>81</v>
      </c>
      <c r="D10" s="90"/>
      <c r="E10" s="646"/>
      <c r="F10" s="41" t="s">
        <v>278</v>
      </c>
      <c r="G10" s="468">
        <v>85.114999999999995</v>
      </c>
      <c r="H10" s="236"/>
      <c r="I10" s="237"/>
      <c r="J10" s="240"/>
      <c r="K10" s="468">
        <v>83.201999999999998</v>
      </c>
      <c r="L10" s="236"/>
      <c r="M10" s="237"/>
      <c r="N10" s="240"/>
      <c r="O10" s="468"/>
      <c r="P10" s="236"/>
      <c r="Q10" s="237"/>
      <c r="R10" s="240"/>
    </row>
    <row r="11" spans="1:18" ht="24" customHeight="1" thickTop="1" thickBot="1" x14ac:dyDescent="0.3">
      <c r="A11" s="87" t="s">
        <v>79</v>
      </c>
      <c r="B11" s="88" t="s">
        <v>82</v>
      </c>
      <c r="C11" s="89" t="s">
        <v>83</v>
      </c>
      <c r="D11" s="90"/>
      <c r="E11" s="639" t="s">
        <v>117</v>
      </c>
      <c r="F11" s="41" t="s">
        <v>284</v>
      </c>
      <c r="G11" s="242" t="s">
        <v>682</v>
      </c>
      <c r="H11" s="228"/>
      <c r="I11" s="229"/>
      <c r="J11" s="238"/>
      <c r="K11" s="242" t="s">
        <v>683</v>
      </c>
      <c r="L11" s="228"/>
      <c r="M11" s="229"/>
      <c r="N11" s="238"/>
      <c r="O11" s="242"/>
      <c r="P11" s="228"/>
      <c r="Q11" s="229"/>
      <c r="R11" s="238"/>
    </row>
    <row r="12" spans="1:18" ht="24" customHeight="1" thickBot="1" x14ac:dyDescent="0.3">
      <c r="A12" s="91" t="s">
        <v>79</v>
      </c>
      <c r="B12" s="92" t="s">
        <v>82</v>
      </c>
      <c r="C12" s="93" t="s">
        <v>81</v>
      </c>
      <c r="D12" s="90"/>
      <c r="E12" s="639"/>
      <c r="F12" s="41" t="s">
        <v>285</v>
      </c>
      <c r="G12" s="242">
        <v>983.63499999999999</v>
      </c>
      <c r="H12" s="232"/>
      <c r="I12" s="233"/>
      <c r="J12" s="239"/>
      <c r="K12" s="242" t="s">
        <v>684</v>
      </c>
      <c r="L12" s="232"/>
      <c r="M12" s="233"/>
      <c r="N12" s="239"/>
      <c r="O12" s="242"/>
      <c r="P12" s="232"/>
      <c r="Q12" s="233"/>
      <c r="R12" s="239"/>
    </row>
    <row r="13" spans="1:18" ht="24" customHeight="1" thickBot="1" x14ac:dyDescent="0.3">
      <c r="A13" s="94" t="s">
        <v>80</v>
      </c>
      <c r="B13" s="95" t="s">
        <v>82</v>
      </c>
      <c r="C13" s="96" t="s">
        <v>81</v>
      </c>
      <c r="D13" s="90"/>
      <c r="E13" s="647"/>
      <c r="F13" s="41" t="s">
        <v>288</v>
      </c>
      <c r="G13" s="468">
        <v>97.531000000000006</v>
      </c>
      <c r="H13" s="236"/>
      <c r="I13" s="237"/>
      <c r="J13" s="240"/>
      <c r="K13" s="468">
        <v>96.676000000000002</v>
      </c>
      <c r="L13" s="236"/>
      <c r="M13" s="237"/>
      <c r="N13" s="240"/>
      <c r="O13" s="468"/>
      <c r="P13" s="236"/>
      <c r="Q13" s="237"/>
      <c r="R13" s="240"/>
    </row>
    <row r="14" spans="1:18" ht="24" customHeight="1" thickTop="1" thickBot="1" x14ac:dyDescent="0.3">
      <c r="A14" s="87" t="s">
        <v>79</v>
      </c>
      <c r="B14" s="88" t="s">
        <v>4</v>
      </c>
      <c r="C14" s="89" t="s">
        <v>83</v>
      </c>
      <c r="D14" s="90"/>
      <c r="E14" s="638" t="s">
        <v>118</v>
      </c>
      <c r="F14" s="41" t="s">
        <v>282</v>
      </c>
      <c r="G14" s="242">
        <v>15.643000000000001</v>
      </c>
      <c r="H14" s="228"/>
      <c r="I14" s="229"/>
      <c r="J14" s="238"/>
      <c r="K14" s="242">
        <v>12.260999999999999</v>
      </c>
      <c r="L14" s="228"/>
      <c r="M14" s="229"/>
      <c r="N14" s="238"/>
      <c r="O14" s="242"/>
      <c r="P14" s="228"/>
      <c r="Q14" s="229"/>
      <c r="R14" s="238"/>
    </row>
    <row r="15" spans="1:18" ht="24" customHeight="1" thickBot="1" x14ac:dyDescent="0.3">
      <c r="A15" s="91" t="s">
        <v>79</v>
      </c>
      <c r="B15" s="92" t="s">
        <v>4</v>
      </c>
      <c r="C15" s="93" t="s">
        <v>81</v>
      </c>
      <c r="D15" s="90"/>
      <c r="E15" s="639"/>
      <c r="F15" s="41" t="s">
        <v>283</v>
      </c>
      <c r="G15" s="242">
        <v>12.814</v>
      </c>
      <c r="H15" s="232"/>
      <c r="I15" s="233"/>
      <c r="J15" s="239"/>
      <c r="K15" s="242">
        <v>10.29</v>
      </c>
      <c r="L15" s="232"/>
      <c r="M15" s="233"/>
      <c r="N15" s="239"/>
      <c r="O15" s="242"/>
      <c r="P15" s="232"/>
      <c r="Q15" s="233"/>
      <c r="R15" s="239"/>
    </row>
    <row r="16" spans="1:18" ht="24" customHeight="1" thickBot="1" x14ac:dyDescent="0.3">
      <c r="A16" s="94" t="s">
        <v>80</v>
      </c>
      <c r="B16" s="95" t="s">
        <v>4</v>
      </c>
      <c r="C16" s="96" t="s">
        <v>81</v>
      </c>
      <c r="D16" s="90"/>
      <c r="E16" s="646"/>
      <c r="F16" s="41" t="s">
        <v>278</v>
      </c>
      <c r="G16" s="468">
        <v>81.915999999999997</v>
      </c>
      <c r="H16" s="236"/>
      <c r="I16" s="237"/>
      <c r="J16" s="240"/>
      <c r="K16" s="468">
        <v>83.924000000000007</v>
      </c>
      <c r="L16" s="236"/>
      <c r="M16" s="237"/>
      <c r="N16" s="240"/>
      <c r="O16" s="468"/>
      <c r="P16" s="236"/>
      <c r="Q16" s="237"/>
      <c r="R16" s="240"/>
    </row>
    <row r="17" spans="1:18" ht="24" customHeight="1" thickTop="1" thickBot="1" x14ac:dyDescent="0.3">
      <c r="A17" s="87" t="s">
        <v>79</v>
      </c>
      <c r="B17" s="88" t="s">
        <v>85</v>
      </c>
      <c r="C17" s="89" t="s">
        <v>83</v>
      </c>
      <c r="D17" s="90"/>
      <c r="E17" s="639" t="s">
        <v>276</v>
      </c>
      <c r="F17" s="41" t="s">
        <v>286</v>
      </c>
      <c r="G17" s="242">
        <v>2.2599999999999998</v>
      </c>
      <c r="H17" s="228"/>
      <c r="I17" s="229"/>
      <c r="J17" s="238"/>
      <c r="K17" s="242">
        <v>1.8049999999999999</v>
      </c>
      <c r="L17" s="228"/>
      <c r="M17" s="229"/>
      <c r="N17" s="238"/>
      <c r="O17" s="242"/>
      <c r="P17" s="228"/>
      <c r="Q17" s="229"/>
      <c r="R17" s="238"/>
    </row>
    <row r="18" spans="1:18" ht="24" customHeight="1" thickBot="1" x14ac:dyDescent="0.3">
      <c r="A18" s="91" t="s">
        <v>79</v>
      </c>
      <c r="B18" s="92" t="s">
        <v>85</v>
      </c>
      <c r="C18" s="93" t="s">
        <v>81</v>
      </c>
      <c r="D18" s="90"/>
      <c r="E18" s="639"/>
      <c r="F18" s="41" t="s">
        <v>287</v>
      </c>
      <c r="G18" s="242">
        <v>1.048</v>
      </c>
      <c r="H18" s="232"/>
      <c r="I18" s="233"/>
      <c r="J18" s="239"/>
      <c r="K18" s="242">
        <v>1.3129999999999999</v>
      </c>
      <c r="L18" s="232"/>
      <c r="M18" s="233"/>
      <c r="N18" s="239"/>
      <c r="O18" s="242"/>
      <c r="P18" s="232"/>
      <c r="Q18" s="233"/>
      <c r="R18" s="239"/>
    </row>
    <row r="19" spans="1:18" ht="24" customHeight="1" thickBot="1" x14ac:dyDescent="0.3">
      <c r="A19" s="94" t="s">
        <v>80</v>
      </c>
      <c r="B19" s="95" t="s">
        <v>85</v>
      </c>
      <c r="C19" s="96" t="s">
        <v>81</v>
      </c>
      <c r="D19" s="90"/>
      <c r="E19" s="647"/>
      <c r="F19" s="41" t="s">
        <v>289</v>
      </c>
      <c r="G19" s="468">
        <v>46.372</v>
      </c>
      <c r="H19" s="236"/>
      <c r="I19" s="237"/>
      <c r="J19" s="240"/>
      <c r="K19" s="468">
        <v>72.742000000000004</v>
      </c>
      <c r="L19" s="236"/>
      <c r="M19" s="237"/>
      <c r="N19" s="240" t="s">
        <v>685</v>
      </c>
      <c r="O19" s="468"/>
      <c r="P19" s="236"/>
      <c r="Q19" s="237"/>
      <c r="R19" s="240"/>
    </row>
    <row r="20" spans="1:18" ht="24" customHeight="1" thickTop="1" thickBot="1" x14ac:dyDescent="0.3">
      <c r="A20" s="97" t="s">
        <v>79</v>
      </c>
      <c r="B20" s="98" t="s">
        <v>84</v>
      </c>
      <c r="C20" s="99" t="s">
        <v>83</v>
      </c>
      <c r="D20" s="90"/>
      <c r="E20" s="638" t="s">
        <v>116</v>
      </c>
      <c r="F20" s="41" t="s">
        <v>282</v>
      </c>
      <c r="G20" s="242">
        <v>137.64699999999999</v>
      </c>
      <c r="H20" s="228"/>
      <c r="I20" s="229"/>
      <c r="J20" s="238"/>
      <c r="K20" s="242">
        <v>152.94800000000001</v>
      </c>
      <c r="L20" s="228"/>
      <c r="M20" s="229"/>
      <c r="N20" s="238"/>
      <c r="O20" s="241"/>
      <c r="P20" s="228"/>
      <c r="Q20" s="229"/>
      <c r="R20" s="238"/>
    </row>
    <row r="21" spans="1:18" ht="24" customHeight="1" thickBot="1" x14ac:dyDescent="0.3">
      <c r="A21" s="91" t="s">
        <v>79</v>
      </c>
      <c r="B21" s="92" t="s">
        <v>84</v>
      </c>
      <c r="C21" s="93" t="s">
        <v>81</v>
      </c>
      <c r="D21" s="90"/>
      <c r="E21" s="639"/>
      <c r="F21" s="41" t="s">
        <v>283</v>
      </c>
      <c r="G21" s="242">
        <v>76.016000000000005</v>
      </c>
      <c r="H21" s="232"/>
      <c r="I21" s="233"/>
      <c r="J21" s="239"/>
      <c r="K21" s="242">
        <v>87.516000000000005</v>
      </c>
      <c r="L21" s="232"/>
      <c r="M21" s="233"/>
      <c r="N21" s="239"/>
      <c r="O21" s="242"/>
      <c r="P21" s="232"/>
      <c r="Q21" s="233"/>
      <c r="R21" s="239"/>
    </row>
    <row r="22" spans="1:18" ht="24" customHeight="1" thickBot="1" x14ac:dyDescent="0.3">
      <c r="A22" s="94" t="s">
        <v>80</v>
      </c>
      <c r="B22" s="95" t="s">
        <v>84</v>
      </c>
      <c r="C22" s="96" t="s">
        <v>81</v>
      </c>
      <c r="D22" s="90"/>
      <c r="E22" s="640"/>
      <c r="F22" s="401" t="s">
        <v>278</v>
      </c>
      <c r="G22" s="468">
        <v>55.225999999999999</v>
      </c>
      <c r="H22" s="236"/>
      <c r="I22" s="237"/>
      <c r="J22" s="240"/>
      <c r="K22" s="468">
        <v>57.22</v>
      </c>
      <c r="L22" s="236"/>
      <c r="M22" s="237"/>
      <c r="N22" s="240"/>
      <c r="O22" s="468"/>
      <c r="P22" s="236"/>
      <c r="Q22" s="237"/>
      <c r="R22" s="240"/>
    </row>
    <row r="23" spans="1:18" ht="9.75" customHeight="1" x14ac:dyDescent="0.25">
      <c r="A23" s="85"/>
      <c r="B23" s="85"/>
      <c r="C23" s="85"/>
      <c r="D23" s="85"/>
    </row>
    <row r="24" spans="1:18" ht="12.75" customHeight="1" x14ac:dyDescent="0.25">
      <c r="A24" s="100"/>
      <c r="B24" s="100"/>
      <c r="E24" s="51" t="s">
        <v>107</v>
      </c>
      <c r="F24" s="51"/>
    </row>
    <row r="25" spans="1:18" ht="3.75" customHeight="1" x14ac:dyDescent="0.25">
      <c r="A25" s="100"/>
      <c r="B25" s="100"/>
      <c r="E25" s="52"/>
      <c r="F25" s="52"/>
    </row>
    <row r="26" spans="1:18" s="11" customFormat="1" ht="12.75" x14ac:dyDescent="0.2">
      <c r="E26" s="76" t="s">
        <v>108</v>
      </c>
      <c r="F26" s="76"/>
      <c r="G26" s="76"/>
      <c r="H26" s="76"/>
      <c r="I26" s="77"/>
    </row>
    <row r="27" spans="1:18" s="11" customFormat="1" ht="12.75" x14ac:dyDescent="0.2">
      <c r="E27" s="613" t="s">
        <v>119</v>
      </c>
      <c r="F27" s="614"/>
      <c r="G27" s="53"/>
      <c r="H27" s="78"/>
      <c r="I27" s="78"/>
      <c r="L27" s="12"/>
      <c r="M27" s="12"/>
      <c r="N27" s="12"/>
      <c r="O27" s="12"/>
      <c r="P27" s="12"/>
      <c r="Q27" s="12"/>
      <c r="R27" s="12"/>
    </row>
    <row r="28" spans="1:18" s="11" customFormat="1" ht="41.65" customHeight="1" x14ac:dyDescent="0.2">
      <c r="E28" s="611" t="s">
        <v>512</v>
      </c>
      <c r="F28" s="612"/>
      <c r="G28" s="79"/>
      <c r="H28" s="78"/>
      <c r="I28" s="219"/>
      <c r="J28" s="220"/>
      <c r="K28" s="220"/>
      <c r="L28" s="220"/>
      <c r="M28" s="220"/>
      <c r="N28" s="220"/>
      <c r="O28" s="220"/>
      <c r="P28" s="220"/>
      <c r="Q28" s="220"/>
      <c r="R28" s="220"/>
    </row>
    <row r="29" spans="1:18" s="23" customFormat="1" ht="14.65" customHeight="1" x14ac:dyDescent="0.25">
      <c r="A29" s="50"/>
      <c r="B29" s="50"/>
      <c r="E29" s="617" t="s">
        <v>120</v>
      </c>
      <c r="F29" s="618"/>
      <c r="G29" s="53"/>
      <c r="H29" s="53"/>
      <c r="I29" s="221"/>
      <c r="J29" s="221"/>
      <c r="K29" s="222"/>
      <c r="L29" s="222"/>
      <c r="M29" s="222"/>
      <c r="N29" s="222"/>
      <c r="O29" s="222"/>
      <c r="P29" s="222"/>
      <c r="Q29" s="222"/>
      <c r="R29" s="222"/>
    </row>
    <row r="30" spans="1:18" s="23" customFormat="1" x14ac:dyDescent="0.25">
      <c r="A30" s="50"/>
      <c r="B30" s="50"/>
      <c r="E30" s="56"/>
      <c r="F30" s="55"/>
      <c r="G30" s="53"/>
      <c r="H30" s="54"/>
      <c r="I30" s="223"/>
      <c r="J30" s="223"/>
      <c r="K30" s="222"/>
      <c r="L30" s="222"/>
      <c r="M30" s="222"/>
      <c r="N30" s="222"/>
      <c r="O30" s="222"/>
      <c r="P30" s="222"/>
      <c r="Q30" s="222"/>
      <c r="R30" s="222"/>
    </row>
    <row r="31" spans="1:18" s="23" customFormat="1" x14ac:dyDescent="0.25">
      <c r="A31" s="50"/>
      <c r="B31" s="50"/>
      <c r="E31" s="82"/>
      <c r="F31" s="82"/>
      <c r="G31" s="54"/>
      <c r="H31" s="55"/>
      <c r="I31" s="223"/>
      <c r="J31" s="224"/>
      <c r="K31" s="222"/>
      <c r="L31" s="222"/>
      <c r="M31" s="222"/>
      <c r="N31" s="222"/>
      <c r="O31" s="222"/>
      <c r="P31" s="222"/>
      <c r="Q31" s="222"/>
      <c r="R31" s="222"/>
    </row>
    <row r="32" spans="1:18" s="23" customFormat="1" ht="15" customHeight="1" x14ac:dyDescent="0.25">
      <c r="E32" s="82"/>
      <c r="F32" s="82"/>
      <c r="I32" s="222"/>
      <c r="J32" s="222"/>
      <c r="K32" s="222"/>
      <c r="L32" s="222"/>
      <c r="M32" s="222"/>
      <c r="N32" s="222"/>
      <c r="O32" s="222"/>
      <c r="P32" s="222"/>
      <c r="Q32" s="222"/>
      <c r="R32" s="222"/>
    </row>
    <row r="33" spans="2:18" x14ac:dyDescent="0.25">
      <c r="I33" s="225"/>
      <c r="J33" s="225"/>
      <c r="K33" s="225"/>
      <c r="L33" s="225"/>
      <c r="M33" s="225"/>
      <c r="N33" s="225"/>
      <c r="O33" s="225"/>
      <c r="P33" s="225"/>
      <c r="Q33" s="225"/>
      <c r="R33" s="225"/>
    </row>
    <row r="34" spans="2:18" x14ac:dyDescent="0.25">
      <c r="E34" s="102"/>
      <c r="F34" s="102"/>
    </row>
    <row r="36" spans="2:18" x14ac:dyDescent="0.25">
      <c r="B36" s="101"/>
      <c r="C36" s="101"/>
      <c r="D36" s="101"/>
      <c r="O36" s="103"/>
    </row>
  </sheetData>
  <mergeCells count="12">
    <mergeCell ref="E29:F29"/>
    <mergeCell ref="E4:R4"/>
    <mergeCell ref="E11:E13"/>
    <mergeCell ref="E14:E16"/>
    <mergeCell ref="E17:E19"/>
    <mergeCell ref="E20:E22"/>
    <mergeCell ref="E27:F27"/>
    <mergeCell ref="E28:F28"/>
    <mergeCell ref="I7:J7"/>
    <mergeCell ref="M7:N7"/>
    <mergeCell ref="Q7:R7"/>
    <mergeCell ref="E8:E10"/>
  </mergeCells>
  <conditionalFormatting sqref="G8:G9">
    <cfRule type="cellIs" dxfId="14" priority="24" operator="equal">
      <formula>0</formula>
    </cfRule>
  </conditionalFormatting>
  <conditionalFormatting sqref="G11:G12">
    <cfRule type="cellIs" dxfId="13" priority="23" operator="equal">
      <formula>0</formula>
    </cfRule>
  </conditionalFormatting>
  <conditionalFormatting sqref="G14:G15">
    <cfRule type="cellIs" dxfId="12" priority="22" operator="equal">
      <formula>0</formula>
    </cfRule>
  </conditionalFormatting>
  <conditionalFormatting sqref="G17:G18">
    <cfRule type="cellIs" dxfId="11" priority="21" operator="equal">
      <formula>0</formula>
    </cfRule>
  </conditionalFormatting>
  <conditionalFormatting sqref="G20:G21">
    <cfRule type="cellIs" dxfId="10" priority="20" operator="equal">
      <formula>0</formula>
    </cfRule>
  </conditionalFormatting>
  <conditionalFormatting sqref="K8:K9">
    <cfRule type="cellIs" dxfId="9" priority="19" operator="equal">
      <formula>0</formula>
    </cfRule>
  </conditionalFormatting>
  <conditionalFormatting sqref="K11:K12">
    <cfRule type="cellIs" dxfId="8" priority="18" operator="equal">
      <formula>0</formula>
    </cfRule>
  </conditionalFormatting>
  <conditionalFormatting sqref="K14:K15">
    <cfRule type="cellIs" dxfId="7" priority="17" operator="equal">
      <formula>0</formula>
    </cfRule>
  </conditionalFormatting>
  <conditionalFormatting sqref="K17:K18">
    <cfRule type="cellIs" dxfId="6" priority="16" operator="equal">
      <formula>0</formula>
    </cfRule>
  </conditionalFormatting>
  <conditionalFormatting sqref="K20:K21">
    <cfRule type="cellIs" dxfId="5" priority="15" operator="equal">
      <formula>0</formula>
    </cfRule>
  </conditionalFormatting>
  <conditionalFormatting sqref="O8:O9">
    <cfRule type="cellIs" dxfId="4" priority="14" operator="equal">
      <formula>0</formula>
    </cfRule>
  </conditionalFormatting>
  <conditionalFormatting sqref="O11:O12">
    <cfRule type="cellIs" dxfId="3" priority="13" operator="equal">
      <formula>0</formula>
    </cfRule>
  </conditionalFormatting>
  <conditionalFormatting sqref="O14:O15">
    <cfRule type="cellIs" dxfId="2" priority="12" operator="equal">
      <formula>0</formula>
    </cfRule>
  </conditionalFormatting>
  <conditionalFormatting sqref="O17:O18">
    <cfRule type="cellIs" dxfId="1" priority="11" operator="equal">
      <formula>0</formula>
    </cfRule>
  </conditionalFormatting>
  <conditionalFormatting sqref="O20:O21">
    <cfRule type="cellIs" dxfId="0" priority="10" operator="equal">
      <formula>0</formula>
    </cfRule>
  </conditionalFormatting>
  <pageMargins left="0.23622047244094491" right="0.23622047244094491" top="0.74803149606299213" bottom="0.74803149606299213" header="0.31496062992125984" footer="0.31496062992125984"/>
  <pageSetup paperSize="8" scale="70"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505" r:id="rId4" name="Button 49">
              <controlPr defaultSize="0" print="0" autoFill="0" autoPict="0" macro="[0]!'PrefillSheet &quot;Table_2&quot;'">
                <anchor moveWithCells="1" sizeWithCells="1">
                  <from>
                    <xdr:col>4</xdr:col>
                    <xdr:colOff>95250</xdr:colOff>
                    <xdr:row>3</xdr:row>
                    <xdr:rowOff>95250</xdr:rowOff>
                  </from>
                  <to>
                    <xdr:col>5</xdr:col>
                    <xdr:colOff>1400175</xdr:colOff>
                    <xdr:row>3</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'Footnotes list'!$D$9:$D$58</xm:f>
          </x14:formula1>
          <xm:sqref>I8:I22 M8:M22 Q8:Q22</xm:sqref>
        </x14:dataValidation>
        <x14:dataValidation type="list" allowBlank="1" showInputMessage="1" showErrorMessage="1" xr:uid="{00000000-0002-0000-0A00-000000000000}">
          <x14:formula1>
            <xm:f>Lists!$D$2:$D$8</xm:f>
          </x14:formula1>
          <xm:sqref>H8:H22 P8:P22 L8:L22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7DCDC9"/>
    <pageSetUpPr fitToPage="1"/>
  </sheetPr>
  <dimension ref="A1:Y89"/>
  <sheetViews>
    <sheetView zoomScaleNormal="100" workbookViewId="0"/>
  </sheetViews>
  <sheetFormatPr defaultRowHeight="15" x14ac:dyDescent="0.25"/>
  <cols>
    <col min="1" max="1" width="1.7109375" customWidth="1"/>
    <col min="2" max="2" width="14.28515625" customWidth="1"/>
    <col min="3" max="3" width="18.140625" customWidth="1"/>
    <col min="4" max="24" width="11.140625" customWidth="1"/>
  </cols>
  <sheetData>
    <row r="1" spans="1:25" ht="15.75" thickBot="1" x14ac:dyDescent="0.3">
      <c r="A1" s="526"/>
      <c r="B1" s="526"/>
      <c r="C1" s="526"/>
      <c r="D1" s="526"/>
      <c r="E1" s="526"/>
      <c r="F1" s="526"/>
      <c r="G1" s="526"/>
      <c r="H1" s="526"/>
      <c r="I1" s="526"/>
      <c r="J1" s="526"/>
      <c r="K1" s="526"/>
      <c r="L1" s="526"/>
      <c r="M1" s="526"/>
      <c r="N1" s="526"/>
      <c r="O1" s="526"/>
      <c r="P1" s="526"/>
      <c r="Q1" s="526"/>
      <c r="R1" s="526"/>
      <c r="S1" s="526"/>
      <c r="T1" s="526"/>
      <c r="U1" s="526"/>
      <c r="V1" s="526"/>
      <c r="W1" s="526"/>
      <c r="X1" s="526"/>
      <c r="Y1" s="526"/>
    </row>
    <row r="2" spans="1:25" s="533" customFormat="1" ht="171.4" customHeight="1" thickBot="1" x14ac:dyDescent="0.25">
      <c r="A2" s="532"/>
      <c r="B2" s="537"/>
      <c r="C2" s="667" t="s">
        <v>636</v>
      </c>
      <c r="D2" s="667"/>
      <c r="E2" s="667"/>
      <c r="F2" s="667"/>
      <c r="G2" s="667"/>
      <c r="H2" s="667"/>
      <c r="I2" s="667"/>
      <c r="J2" s="667"/>
      <c r="K2" s="667"/>
      <c r="L2" s="667"/>
      <c r="M2" s="667"/>
      <c r="N2" s="667"/>
      <c r="O2" s="667"/>
      <c r="P2" s="667"/>
      <c r="Q2" s="667"/>
      <c r="R2" s="667"/>
      <c r="S2" s="667"/>
      <c r="T2" s="667"/>
      <c r="U2" s="667"/>
      <c r="V2" s="667"/>
      <c r="W2" s="667"/>
      <c r="X2" s="667"/>
      <c r="Y2" s="532"/>
    </row>
    <row r="3" spans="1:25" s="533" customFormat="1" ht="14.25" thickBot="1" x14ac:dyDescent="0.25">
      <c r="A3" s="534"/>
      <c r="B3" s="537" t="s">
        <v>640</v>
      </c>
      <c r="C3" s="656" t="s">
        <v>612</v>
      </c>
      <c r="D3" s="657"/>
      <c r="E3" s="657"/>
      <c r="F3" s="657"/>
      <c r="G3" s="657"/>
      <c r="H3" s="657"/>
      <c r="I3" s="657"/>
      <c r="J3" s="657"/>
      <c r="K3" s="657"/>
      <c r="L3" s="657"/>
      <c r="M3" s="657"/>
      <c r="N3" s="657"/>
      <c r="O3" s="657"/>
      <c r="P3" s="657"/>
      <c r="Q3" s="657"/>
      <c r="R3" s="657"/>
      <c r="S3" s="657"/>
      <c r="T3" s="657"/>
      <c r="U3" s="657"/>
      <c r="V3" s="657"/>
      <c r="W3" s="657"/>
      <c r="X3" s="658"/>
      <c r="Y3" s="534"/>
    </row>
    <row r="4" spans="1:25" s="533" customFormat="1" ht="13.5" thickBot="1" x14ac:dyDescent="0.25">
      <c r="A4" s="532"/>
      <c r="B4" s="662" t="str">
        <f xml:space="preserve"> CONCATENATE('GETTING STARTED'!E9," ",'GETTING STARTED'!G9)</f>
        <v>Luxembourg LU</v>
      </c>
      <c r="C4" s="530" t="s">
        <v>613</v>
      </c>
      <c r="D4" s="668" t="s">
        <v>614</v>
      </c>
      <c r="E4" s="669"/>
      <c r="F4" s="669"/>
      <c r="G4" s="669"/>
      <c r="H4" s="669"/>
      <c r="I4" s="669"/>
      <c r="J4" s="669"/>
      <c r="K4" s="669"/>
      <c r="L4" s="669"/>
      <c r="M4" s="669"/>
      <c r="N4" s="669"/>
      <c r="O4" s="669"/>
      <c r="P4" s="669"/>
      <c r="Q4" s="669"/>
      <c r="R4" s="669"/>
      <c r="S4" s="669"/>
      <c r="T4" s="669"/>
      <c r="U4" s="669"/>
      <c r="V4" s="669"/>
      <c r="W4" s="669"/>
      <c r="X4" s="669"/>
      <c r="Y4" s="532"/>
    </row>
    <row r="5" spans="1:25" s="533" customFormat="1" ht="15" customHeight="1" thickBot="1" x14ac:dyDescent="0.25">
      <c r="A5" s="532"/>
      <c r="B5" s="655"/>
      <c r="C5" s="530" t="s">
        <v>615</v>
      </c>
      <c r="D5" s="670">
        <f>H5-1</f>
        <v>2018</v>
      </c>
      <c r="E5" s="671"/>
      <c r="F5" s="671"/>
      <c r="G5" s="672"/>
      <c r="H5" s="670">
        <f>L5-1</f>
        <v>2019</v>
      </c>
      <c r="I5" s="671"/>
      <c r="J5" s="671"/>
      <c r="K5" s="672"/>
      <c r="L5" s="670">
        <f>P5-1</f>
        <v>2020</v>
      </c>
      <c r="M5" s="671"/>
      <c r="N5" s="671"/>
      <c r="O5" s="672"/>
      <c r="P5" s="673">
        <f>T5-1</f>
        <v>2021</v>
      </c>
      <c r="Q5" s="674"/>
      <c r="R5" s="674"/>
      <c r="S5" s="675"/>
      <c r="T5" s="673">
        <f>IF('GETTING STARTED'!E10="","",'GETTING STARTED'!E10)</f>
        <v>2022</v>
      </c>
      <c r="U5" s="674"/>
      <c r="V5" s="674"/>
      <c r="W5" s="675"/>
      <c r="X5" s="527">
        <f>T5+1</f>
        <v>2023</v>
      </c>
      <c r="Y5" s="532"/>
    </row>
    <row r="6" spans="1:25" s="533" customFormat="1" ht="26.25" thickBot="1" x14ac:dyDescent="0.25">
      <c r="A6" s="532"/>
      <c r="B6" s="531" t="s">
        <v>616</v>
      </c>
      <c r="C6" s="531" t="s">
        <v>617</v>
      </c>
      <c r="D6" s="527" t="s">
        <v>618</v>
      </c>
      <c r="E6" s="527" t="s">
        <v>619</v>
      </c>
      <c r="F6" s="527" t="s">
        <v>620</v>
      </c>
      <c r="G6" s="527" t="s">
        <v>621</v>
      </c>
      <c r="H6" s="527" t="s">
        <v>618</v>
      </c>
      <c r="I6" s="527" t="s">
        <v>619</v>
      </c>
      <c r="J6" s="527" t="s">
        <v>620</v>
      </c>
      <c r="K6" s="527" t="s">
        <v>621</v>
      </c>
      <c r="L6" s="527" t="s">
        <v>618</v>
      </c>
      <c r="M6" s="527" t="s">
        <v>619</v>
      </c>
      <c r="N6" s="527" t="s">
        <v>620</v>
      </c>
      <c r="O6" s="527" t="s">
        <v>621</v>
      </c>
      <c r="P6" s="527" t="s">
        <v>618</v>
      </c>
      <c r="Q6" s="527" t="s">
        <v>619</v>
      </c>
      <c r="R6" s="527" t="s">
        <v>620</v>
      </c>
      <c r="S6" s="527" t="s">
        <v>621</v>
      </c>
      <c r="T6" s="527" t="s">
        <v>618</v>
      </c>
      <c r="U6" s="527" t="s">
        <v>619</v>
      </c>
      <c r="V6" s="527" t="s">
        <v>620</v>
      </c>
      <c r="W6" s="527" t="s">
        <v>621</v>
      </c>
      <c r="X6" s="527" t="s">
        <v>622</v>
      </c>
      <c r="Y6" s="532"/>
    </row>
    <row r="7" spans="1:25" s="533" customFormat="1" ht="41.65" customHeight="1" thickBot="1" x14ac:dyDescent="0.25">
      <c r="A7" s="532"/>
      <c r="B7" s="527" t="s">
        <v>3</v>
      </c>
      <c r="C7" s="527" t="s">
        <v>623</v>
      </c>
      <c r="D7" s="529"/>
      <c r="E7" s="529"/>
      <c r="F7" s="529"/>
      <c r="G7" s="529"/>
      <c r="H7" s="529">
        <f>D7-E7+F7-G7</f>
        <v>0</v>
      </c>
      <c r="I7" s="529"/>
      <c r="J7" s="529"/>
      <c r="K7" s="529"/>
      <c r="L7" s="529">
        <f t="shared" ref="L7:L11" si="0">H7-I7+J7-K7</f>
        <v>0</v>
      </c>
      <c r="M7" s="529"/>
      <c r="N7" s="529"/>
      <c r="O7" s="529"/>
      <c r="P7" s="529">
        <f t="shared" ref="P7:P11" si="1">L7-M7+N7-O7</f>
        <v>0</v>
      </c>
      <c r="Q7" s="529"/>
      <c r="R7" s="529"/>
      <c r="S7" s="529"/>
      <c r="T7" s="529">
        <f t="shared" ref="T7:T11" si="2">P7-Q7+R7-S7</f>
        <v>0</v>
      </c>
      <c r="U7" s="529"/>
      <c r="V7" s="529"/>
      <c r="W7" s="529"/>
      <c r="X7" s="529"/>
      <c r="Y7" s="532"/>
    </row>
    <row r="8" spans="1:25" s="533" customFormat="1" ht="41.65" customHeight="1" thickBot="1" x14ac:dyDescent="0.25">
      <c r="A8" s="532"/>
      <c r="B8" s="527" t="s">
        <v>82</v>
      </c>
      <c r="C8" s="527" t="s">
        <v>624</v>
      </c>
      <c r="D8" s="529"/>
      <c r="E8" s="529"/>
      <c r="F8" s="529"/>
      <c r="G8" s="529"/>
      <c r="H8" s="529">
        <f t="shared" ref="H8:H11" si="3">D8-E8+F8-G8</f>
        <v>0</v>
      </c>
      <c r="I8" s="529"/>
      <c r="J8" s="529"/>
      <c r="K8" s="529"/>
      <c r="L8" s="529">
        <f t="shared" si="0"/>
        <v>0</v>
      </c>
      <c r="M8" s="529"/>
      <c r="N8" s="529"/>
      <c r="O8" s="529"/>
      <c r="P8" s="529">
        <f t="shared" si="1"/>
        <v>0</v>
      </c>
      <c r="Q8" s="529"/>
      <c r="R8" s="529"/>
      <c r="S8" s="529"/>
      <c r="T8" s="529">
        <f t="shared" si="2"/>
        <v>0</v>
      </c>
      <c r="U8" s="529"/>
      <c r="V8" s="529"/>
      <c r="W8" s="529"/>
      <c r="X8" s="529"/>
      <c r="Y8" s="532"/>
    </row>
    <row r="9" spans="1:25" s="533" customFormat="1" ht="41.65" customHeight="1" thickBot="1" x14ac:dyDescent="0.25">
      <c r="A9" s="532"/>
      <c r="B9" s="527" t="s">
        <v>4</v>
      </c>
      <c r="C9" s="527" t="s">
        <v>625</v>
      </c>
      <c r="D9" s="529"/>
      <c r="E9" s="529"/>
      <c r="F9" s="529"/>
      <c r="G9" s="529"/>
      <c r="H9" s="529">
        <f t="shared" si="3"/>
        <v>0</v>
      </c>
      <c r="I9" s="529"/>
      <c r="J9" s="529"/>
      <c r="K9" s="529"/>
      <c r="L9" s="529">
        <f t="shared" si="0"/>
        <v>0</v>
      </c>
      <c r="M9" s="529"/>
      <c r="N9" s="529"/>
      <c r="O9" s="529"/>
      <c r="P9" s="529">
        <f t="shared" si="1"/>
        <v>0</v>
      </c>
      <c r="Q9" s="529"/>
      <c r="R9" s="529"/>
      <c r="S9" s="529"/>
      <c r="T9" s="529">
        <f t="shared" si="2"/>
        <v>0</v>
      </c>
      <c r="U9" s="529"/>
      <c r="V9" s="529"/>
      <c r="W9" s="529"/>
      <c r="X9" s="529"/>
      <c r="Y9" s="532"/>
    </row>
    <row r="10" spans="1:25" s="533" customFormat="1" ht="41.65" customHeight="1" thickBot="1" x14ac:dyDescent="0.25">
      <c r="A10" s="532"/>
      <c r="B10" s="527" t="s">
        <v>85</v>
      </c>
      <c r="C10" s="527" t="s">
        <v>626</v>
      </c>
      <c r="D10" s="529"/>
      <c r="E10" s="529"/>
      <c r="F10" s="529"/>
      <c r="G10" s="529"/>
      <c r="H10" s="529">
        <f t="shared" si="3"/>
        <v>0</v>
      </c>
      <c r="I10" s="529"/>
      <c r="J10" s="529"/>
      <c r="K10" s="529"/>
      <c r="L10" s="529">
        <f t="shared" si="0"/>
        <v>0</v>
      </c>
      <c r="M10" s="529"/>
      <c r="N10" s="529"/>
      <c r="O10" s="529"/>
      <c r="P10" s="529">
        <f t="shared" si="1"/>
        <v>0</v>
      </c>
      <c r="Q10" s="529"/>
      <c r="R10" s="529"/>
      <c r="S10" s="529"/>
      <c r="T10" s="529">
        <f t="shared" si="2"/>
        <v>0</v>
      </c>
      <c r="U10" s="529"/>
      <c r="V10" s="529"/>
      <c r="W10" s="529"/>
      <c r="X10" s="529"/>
      <c r="Y10" s="532"/>
    </row>
    <row r="11" spans="1:25" s="533" customFormat="1" ht="41.65" customHeight="1" thickBot="1" x14ac:dyDescent="0.25">
      <c r="A11" s="532"/>
      <c r="B11" s="527" t="s">
        <v>84</v>
      </c>
      <c r="C11" s="527" t="s">
        <v>627</v>
      </c>
      <c r="D11" s="529"/>
      <c r="E11" s="529"/>
      <c r="F11" s="529"/>
      <c r="G11" s="529"/>
      <c r="H11" s="529">
        <f t="shared" si="3"/>
        <v>0</v>
      </c>
      <c r="I11" s="529"/>
      <c r="J11" s="529"/>
      <c r="K11" s="529"/>
      <c r="L11" s="529">
        <f t="shared" si="0"/>
        <v>0</v>
      </c>
      <c r="M11" s="529"/>
      <c r="N11" s="529"/>
      <c r="O11" s="529"/>
      <c r="P11" s="529">
        <f t="shared" si="1"/>
        <v>0</v>
      </c>
      <c r="Q11" s="529"/>
      <c r="R11" s="529"/>
      <c r="S11" s="529"/>
      <c r="T11" s="529">
        <f t="shared" si="2"/>
        <v>0</v>
      </c>
      <c r="U11" s="529"/>
      <c r="V11" s="529"/>
      <c r="W11" s="529"/>
      <c r="X11" s="529"/>
      <c r="Y11" s="532"/>
    </row>
    <row r="12" spans="1:25" s="533" customFormat="1" ht="34.15" customHeight="1" thickBot="1" x14ac:dyDescent="0.25">
      <c r="A12" s="532"/>
      <c r="B12" s="531" t="s">
        <v>616</v>
      </c>
      <c r="C12" s="531" t="s">
        <v>617</v>
      </c>
      <c r="D12" s="668" t="s">
        <v>628</v>
      </c>
      <c r="E12" s="669"/>
      <c r="F12" s="669"/>
      <c r="G12" s="669"/>
      <c r="H12" s="669"/>
      <c r="I12" s="669"/>
      <c r="J12" s="669"/>
      <c r="K12" s="669"/>
      <c r="L12" s="669"/>
      <c r="M12" s="669"/>
      <c r="N12" s="669"/>
      <c r="O12" s="669"/>
      <c r="P12" s="669"/>
      <c r="Q12" s="669"/>
      <c r="R12" s="669"/>
      <c r="S12" s="669"/>
      <c r="T12" s="669"/>
      <c r="U12" s="669"/>
      <c r="V12" s="669"/>
      <c r="W12" s="669"/>
      <c r="X12" s="669"/>
      <c r="Y12" s="532"/>
    </row>
    <row r="13" spans="1:25" s="533" customFormat="1" ht="108" customHeight="1" thickBot="1" x14ac:dyDescent="0.25">
      <c r="A13" s="532"/>
      <c r="B13" s="527" t="s">
        <v>3</v>
      </c>
      <c r="C13" s="527" t="s">
        <v>623</v>
      </c>
      <c r="D13" s="676"/>
      <c r="E13" s="677"/>
      <c r="F13" s="677"/>
      <c r="G13" s="677"/>
      <c r="H13" s="677"/>
      <c r="I13" s="677"/>
      <c r="J13" s="677"/>
      <c r="K13" s="677"/>
      <c r="L13" s="677"/>
      <c r="M13" s="677"/>
      <c r="N13" s="677"/>
      <c r="O13" s="677"/>
      <c r="P13" s="677"/>
      <c r="Q13" s="677"/>
      <c r="R13" s="677"/>
      <c r="S13" s="677"/>
      <c r="T13" s="677"/>
      <c r="U13" s="677"/>
      <c r="V13" s="677"/>
      <c r="W13" s="678"/>
      <c r="X13" s="679"/>
      <c r="Y13" s="532"/>
    </row>
    <row r="14" spans="1:25" s="533" customFormat="1" ht="108" customHeight="1" thickBot="1" x14ac:dyDescent="0.25">
      <c r="A14" s="532"/>
      <c r="B14" s="527" t="s">
        <v>82</v>
      </c>
      <c r="C14" s="527" t="s">
        <v>624</v>
      </c>
      <c r="D14" s="676"/>
      <c r="E14" s="677"/>
      <c r="F14" s="677"/>
      <c r="G14" s="677"/>
      <c r="H14" s="677"/>
      <c r="I14" s="677"/>
      <c r="J14" s="677"/>
      <c r="K14" s="677"/>
      <c r="L14" s="677"/>
      <c r="M14" s="677"/>
      <c r="N14" s="677"/>
      <c r="O14" s="677"/>
      <c r="P14" s="677"/>
      <c r="Q14" s="677"/>
      <c r="R14" s="677"/>
      <c r="S14" s="677"/>
      <c r="T14" s="677"/>
      <c r="U14" s="677"/>
      <c r="V14" s="677"/>
      <c r="W14" s="678"/>
      <c r="X14" s="679"/>
      <c r="Y14" s="532"/>
    </row>
    <row r="15" spans="1:25" s="533" customFormat="1" ht="108" customHeight="1" thickBot="1" x14ac:dyDescent="0.25">
      <c r="A15" s="532"/>
      <c r="B15" s="527" t="s">
        <v>4</v>
      </c>
      <c r="C15" s="527" t="s">
        <v>625</v>
      </c>
      <c r="D15" s="676"/>
      <c r="E15" s="677"/>
      <c r="F15" s="677"/>
      <c r="G15" s="677"/>
      <c r="H15" s="677"/>
      <c r="I15" s="677"/>
      <c r="J15" s="677"/>
      <c r="K15" s="677"/>
      <c r="L15" s="677"/>
      <c r="M15" s="677"/>
      <c r="N15" s="677"/>
      <c r="O15" s="677"/>
      <c r="P15" s="677"/>
      <c r="Q15" s="677"/>
      <c r="R15" s="677"/>
      <c r="S15" s="677"/>
      <c r="T15" s="677"/>
      <c r="U15" s="677"/>
      <c r="V15" s="677"/>
      <c r="W15" s="678"/>
      <c r="X15" s="679"/>
      <c r="Y15" s="532"/>
    </row>
    <row r="16" spans="1:25" s="533" customFormat="1" ht="108" customHeight="1" thickBot="1" x14ac:dyDescent="0.25">
      <c r="A16" s="532"/>
      <c r="B16" s="527" t="s">
        <v>85</v>
      </c>
      <c r="C16" s="527" t="s">
        <v>626</v>
      </c>
      <c r="D16" s="676"/>
      <c r="E16" s="677"/>
      <c r="F16" s="677"/>
      <c r="G16" s="677"/>
      <c r="H16" s="677"/>
      <c r="I16" s="677"/>
      <c r="J16" s="677"/>
      <c r="K16" s="677"/>
      <c r="L16" s="677"/>
      <c r="M16" s="677"/>
      <c r="N16" s="677"/>
      <c r="O16" s="677"/>
      <c r="P16" s="677"/>
      <c r="Q16" s="677"/>
      <c r="R16" s="677"/>
      <c r="S16" s="677"/>
      <c r="T16" s="677"/>
      <c r="U16" s="677"/>
      <c r="V16" s="677"/>
      <c r="W16" s="678"/>
      <c r="X16" s="679"/>
      <c r="Y16" s="532"/>
    </row>
    <row r="17" spans="1:25" s="533" customFormat="1" ht="108" customHeight="1" thickBot="1" x14ac:dyDescent="0.25">
      <c r="A17" s="532"/>
      <c r="B17" s="527" t="s">
        <v>84</v>
      </c>
      <c r="C17" s="528" t="s">
        <v>627</v>
      </c>
      <c r="D17" s="663"/>
      <c r="E17" s="664"/>
      <c r="F17" s="664"/>
      <c r="G17" s="664"/>
      <c r="H17" s="664"/>
      <c r="I17" s="664"/>
      <c r="J17" s="664"/>
      <c r="K17" s="664"/>
      <c r="L17" s="664"/>
      <c r="M17" s="664"/>
      <c r="N17" s="664"/>
      <c r="O17" s="664"/>
      <c r="P17" s="664"/>
      <c r="Q17" s="664"/>
      <c r="R17" s="664"/>
      <c r="S17" s="664"/>
      <c r="T17" s="664"/>
      <c r="U17" s="664"/>
      <c r="V17" s="664"/>
      <c r="W17" s="665"/>
      <c r="X17" s="666"/>
      <c r="Y17" s="532"/>
    </row>
    <row r="18" spans="1:25" s="533" customFormat="1" ht="14.25" thickBot="1" x14ac:dyDescent="0.25">
      <c r="A18" s="532"/>
      <c r="B18" s="654"/>
      <c r="C18" s="656" t="s">
        <v>629</v>
      </c>
      <c r="D18" s="657"/>
      <c r="E18" s="657"/>
      <c r="F18" s="657"/>
      <c r="G18" s="657"/>
      <c r="H18" s="657"/>
      <c r="I18" s="657"/>
      <c r="J18" s="657"/>
      <c r="K18" s="657"/>
      <c r="L18" s="657"/>
      <c r="M18" s="657"/>
      <c r="N18" s="657"/>
      <c r="O18" s="657"/>
      <c r="P18" s="657"/>
      <c r="Q18" s="657"/>
      <c r="R18" s="657"/>
      <c r="S18" s="657"/>
      <c r="T18" s="657"/>
      <c r="U18" s="657"/>
      <c r="V18" s="657"/>
      <c r="W18" s="657"/>
      <c r="X18" s="658"/>
      <c r="Y18" s="532"/>
    </row>
    <row r="19" spans="1:25" s="533" customFormat="1" ht="52.15" customHeight="1" thickBot="1" x14ac:dyDescent="0.25">
      <c r="A19" s="532"/>
      <c r="B19" s="655"/>
      <c r="C19" s="659" t="s">
        <v>630</v>
      </c>
      <c r="D19" s="660"/>
      <c r="E19" s="660"/>
      <c r="F19" s="660"/>
      <c r="G19" s="660"/>
      <c r="H19" s="660"/>
      <c r="I19" s="660"/>
      <c r="J19" s="660"/>
      <c r="K19" s="660"/>
      <c r="L19" s="660"/>
      <c r="M19" s="660"/>
      <c r="N19" s="660"/>
      <c r="O19" s="660"/>
      <c r="P19" s="660"/>
      <c r="Q19" s="660"/>
      <c r="R19" s="660"/>
      <c r="S19" s="660"/>
      <c r="T19" s="660"/>
      <c r="U19" s="660"/>
      <c r="V19" s="660"/>
      <c r="W19" s="660"/>
      <c r="X19" s="661"/>
      <c r="Y19" s="532"/>
    </row>
    <row r="20" spans="1:25" s="533" customFormat="1" ht="100.9" customHeight="1" thickBot="1" x14ac:dyDescent="0.25">
      <c r="A20" s="532"/>
      <c r="B20" s="649" t="s">
        <v>631</v>
      </c>
      <c r="C20" s="649"/>
      <c r="D20" s="650"/>
      <c r="E20" s="651"/>
      <c r="F20" s="652"/>
      <c r="G20" s="652"/>
      <c r="H20" s="652"/>
      <c r="I20" s="652"/>
      <c r="J20" s="652"/>
      <c r="K20" s="652"/>
      <c r="L20" s="652"/>
      <c r="M20" s="652"/>
      <c r="N20" s="652"/>
      <c r="O20" s="652"/>
      <c r="P20" s="652"/>
      <c r="Q20" s="652"/>
      <c r="R20" s="652"/>
      <c r="S20" s="652"/>
      <c r="T20" s="652"/>
      <c r="U20" s="652"/>
      <c r="V20" s="652"/>
      <c r="W20" s="652"/>
      <c r="X20" s="653"/>
      <c r="Y20" s="532"/>
    </row>
    <row r="21" spans="1:25" s="533" customFormat="1" ht="100.9" customHeight="1" thickBot="1" x14ac:dyDescent="0.25">
      <c r="A21" s="532"/>
      <c r="B21" s="649" t="s">
        <v>632</v>
      </c>
      <c r="C21" s="649" t="s">
        <v>3</v>
      </c>
      <c r="D21" s="650" t="s">
        <v>623</v>
      </c>
      <c r="E21" s="651"/>
      <c r="F21" s="652"/>
      <c r="G21" s="652"/>
      <c r="H21" s="652"/>
      <c r="I21" s="652"/>
      <c r="J21" s="652"/>
      <c r="K21" s="652"/>
      <c r="L21" s="652"/>
      <c r="M21" s="652"/>
      <c r="N21" s="652"/>
      <c r="O21" s="652"/>
      <c r="P21" s="652"/>
      <c r="Q21" s="652"/>
      <c r="R21" s="652"/>
      <c r="S21" s="652"/>
      <c r="T21" s="652"/>
      <c r="U21" s="652"/>
      <c r="V21" s="652"/>
      <c r="W21" s="652"/>
      <c r="X21" s="653"/>
      <c r="Y21" s="532"/>
    </row>
    <row r="22" spans="1:25" s="533" customFormat="1" ht="100.9" customHeight="1" thickBot="1" x14ac:dyDescent="0.25">
      <c r="A22" s="532"/>
      <c r="B22" s="649" t="s">
        <v>633</v>
      </c>
      <c r="C22" s="649" t="s">
        <v>82</v>
      </c>
      <c r="D22" s="650" t="s">
        <v>624</v>
      </c>
      <c r="E22" s="651"/>
      <c r="F22" s="652"/>
      <c r="G22" s="652"/>
      <c r="H22" s="652"/>
      <c r="I22" s="652"/>
      <c r="J22" s="652"/>
      <c r="K22" s="652"/>
      <c r="L22" s="652"/>
      <c r="M22" s="652"/>
      <c r="N22" s="652"/>
      <c r="O22" s="652"/>
      <c r="P22" s="652"/>
      <c r="Q22" s="652"/>
      <c r="R22" s="652"/>
      <c r="S22" s="652"/>
      <c r="T22" s="652"/>
      <c r="U22" s="652"/>
      <c r="V22" s="652"/>
      <c r="W22" s="652"/>
      <c r="X22" s="653"/>
      <c r="Y22" s="532"/>
    </row>
    <row r="23" spans="1:25" s="533" customFormat="1" ht="100.9" customHeight="1" thickBot="1" x14ac:dyDescent="0.25">
      <c r="A23" s="532"/>
      <c r="B23" s="649" t="s">
        <v>634</v>
      </c>
      <c r="C23" s="649" t="s">
        <v>4</v>
      </c>
      <c r="D23" s="650" t="s">
        <v>625</v>
      </c>
      <c r="E23" s="651"/>
      <c r="F23" s="652"/>
      <c r="G23" s="652"/>
      <c r="H23" s="652"/>
      <c r="I23" s="652"/>
      <c r="J23" s="652"/>
      <c r="K23" s="652"/>
      <c r="L23" s="652"/>
      <c r="M23" s="652"/>
      <c r="N23" s="652"/>
      <c r="O23" s="652"/>
      <c r="P23" s="652"/>
      <c r="Q23" s="652"/>
      <c r="R23" s="652"/>
      <c r="S23" s="652"/>
      <c r="T23" s="652"/>
      <c r="U23" s="652"/>
      <c r="V23" s="652"/>
      <c r="W23" s="652"/>
      <c r="X23" s="653"/>
      <c r="Y23" s="532"/>
    </row>
    <row r="24" spans="1:25" s="536" customFormat="1" x14ac:dyDescent="0.25">
      <c r="A24" s="535"/>
      <c r="B24" s="535"/>
      <c r="C24" s="535"/>
      <c r="D24" s="535"/>
      <c r="E24" s="535"/>
      <c r="F24" s="535"/>
      <c r="G24" s="535"/>
      <c r="H24" s="535"/>
      <c r="I24" s="535"/>
      <c r="J24" s="535"/>
      <c r="K24" s="535"/>
      <c r="L24" s="535"/>
      <c r="M24" s="535"/>
      <c r="N24" s="535"/>
      <c r="O24" s="535"/>
      <c r="P24" s="535"/>
      <c r="Q24" s="535"/>
      <c r="R24" s="535"/>
      <c r="S24" s="535"/>
      <c r="T24" s="535"/>
      <c r="U24" s="535"/>
      <c r="V24" s="535"/>
      <c r="W24" s="535"/>
      <c r="X24" s="535"/>
      <c r="Y24" s="535"/>
    </row>
    <row r="25" spans="1:25" s="536" customFormat="1" x14ac:dyDescent="0.25">
      <c r="A25" s="535"/>
      <c r="B25" s="535"/>
      <c r="C25" s="535"/>
      <c r="D25" s="535"/>
      <c r="E25" s="535"/>
      <c r="F25" s="535"/>
      <c r="G25" s="535"/>
      <c r="H25" s="535"/>
      <c r="I25" s="535"/>
      <c r="J25" s="535"/>
      <c r="K25" s="535"/>
      <c r="L25" s="535"/>
      <c r="M25" s="535"/>
      <c r="N25" s="535"/>
      <c r="O25" s="535"/>
      <c r="P25" s="535"/>
      <c r="Q25" s="535"/>
      <c r="R25" s="535"/>
      <c r="S25" s="535"/>
      <c r="T25" s="535"/>
      <c r="U25" s="535"/>
      <c r="V25" s="535"/>
      <c r="W25" s="535"/>
      <c r="X25" s="535"/>
      <c r="Y25" s="535"/>
    </row>
    <row r="26" spans="1:25" s="536" customFormat="1" x14ac:dyDescent="0.25"/>
    <row r="27" spans="1:25" s="536" customFormat="1" x14ac:dyDescent="0.25"/>
    <row r="28" spans="1:25" s="536" customFormat="1" x14ac:dyDescent="0.25"/>
    <row r="29" spans="1:25" s="536" customFormat="1" x14ac:dyDescent="0.25"/>
    <row r="30" spans="1:25" s="536" customFormat="1" x14ac:dyDescent="0.25"/>
    <row r="31" spans="1:25" s="536" customFormat="1" x14ac:dyDescent="0.25"/>
    <row r="32" spans="1:25" s="536" customFormat="1" x14ac:dyDescent="0.25"/>
    <row r="33" s="536" customFormat="1" x14ac:dyDescent="0.25"/>
    <row r="34" s="536" customFormat="1" x14ac:dyDescent="0.25"/>
    <row r="35" s="536" customFormat="1" x14ac:dyDescent="0.25"/>
    <row r="36" s="536" customFormat="1" x14ac:dyDescent="0.25"/>
    <row r="37" s="536" customFormat="1" x14ac:dyDescent="0.25"/>
    <row r="38" s="536" customFormat="1" x14ac:dyDescent="0.25"/>
    <row r="39" s="536" customFormat="1" x14ac:dyDescent="0.25"/>
    <row r="40" s="536" customFormat="1" x14ac:dyDescent="0.25"/>
    <row r="41" s="536" customFormat="1" x14ac:dyDescent="0.25"/>
    <row r="42" s="536" customFormat="1" x14ac:dyDescent="0.25"/>
    <row r="43" s="536" customFormat="1" x14ac:dyDescent="0.25"/>
    <row r="44" s="536" customFormat="1" x14ac:dyDescent="0.25"/>
    <row r="45" s="536" customFormat="1" x14ac:dyDescent="0.25"/>
    <row r="46" s="536" customFormat="1" x14ac:dyDescent="0.25"/>
    <row r="47" s="536" customFormat="1" x14ac:dyDescent="0.25"/>
    <row r="48" s="536" customFormat="1" x14ac:dyDescent="0.25"/>
    <row r="49" s="536" customFormat="1" x14ac:dyDescent="0.25"/>
    <row r="50" s="536" customFormat="1" x14ac:dyDescent="0.25"/>
    <row r="51" s="536" customFormat="1" x14ac:dyDescent="0.25"/>
    <row r="52" s="536" customFormat="1" x14ac:dyDescent="0.25"/>
    <row r="53" s="536" customFormat="1" x14ac:dyDescent="0.25"/>
    <row r="54" s="536" customFormat="1" x14ac:dyDescent="0.25"/>
    <row r="55" s="536" customFormat="1" x14ac:dyDescent="0.25"/>
    <row r="56" s="536" customFormat="1" x14ac:dyDescent="0.25"/>
    <row r="57" s="536" customFormat="1" x14ac:dyDescent="0.25"/>
    <row r="58" s="536" customFormat="1" x14ac:dyDescent="0.25"/>
    <row r="59" s="536" customFormat="1" x14ac:dyDescent="0.25"/>
    <row r="60" s="536" customFormat="1" x14ac:dyDescent="0.25"/>
    <row r="61" s="536" customFormat="1" x14ac:dyDescent="0.25"/>
    <row r="62" s="536" customFormat="1" x14ac:dyDescent="0.25"/>
    <row r="63" s="536" customFormat="1" x14ac:dyDescent="0.25"/>
    <row r="64" s="536" customFormat="1" x14ac:dyDescent="0.25"/>
    <row r="65" s="536" customFormat="1" x14ac:dyDescent="0.25"/>
    <row r="66" s="536" customFormat="1" x14ac:dyDescent="0.25"/>
    <row r="67" s="536" customFormat="1" x14ac:dyDescent="0.25"/>
    <row r="68" s="536" customFormat="1" x14ac:dyDescent="0.25"/>
    <row r="69" s="536" customFormat="1" x14ac:dyDescent="0.25"/>
    <row r="70" s="536" customFormat="1" x14ac:dyDescent="0.25"/>
    <row r="71" s="536" customFormat="1" x14ac:dyDescent="0.25"/>
    <row r="72" s="536" customFormat="1" x14ac:dyDescent="0.25"/>
    <row r="73" s="536" customFormat="1" x14ac:dyDescent="0.25"/>
    <row r="74" s="536" customFormat="1" x14ac:dyDescent="0.25"/>
    <row r="75" s="536" customFormat="1" x14ac:dyDescent="0.25"/>
    <row r="76" s="536" customFormat="1" x14ac:dyDescent="0.25"/>
    <row r="77" s="536" customFormat="1" x14ac:dyDescent="0.25"/>
    <row r="78" s="536" customFormat="1" x14ac:dyDescent="0.25"/>
    <row r="79" s="536" customFormat="1" x14ac:dyDescent="0.25"/>
    <row r="80" s="536" customFormat="1" x14ac:dyDescent="0.25"/>
    <row r="81" s="536" customFormat="1" x14ac:dyDescent="0.25"/>
    <row r="82" s="536" customFormat="1" x14ac:dyDescent="0.25"/>
    <row r="83" s="536" customFormat="1" x14ac:dyDescent="0.25"/>
    <row r="84" s="536" customFormat="1" x14ac:dyDescent="0.25"/>
    <row r="85" s="536" customFormat="1" x14ac:dyDescent="0.25"/>
    <row r="86" s="536" customFormat="1" x14ac:dyDescent="0.25"/>
    <row r="87" s="536" customFormat="1" x14ac:dyDescent="0.25"/>
    <row r="88" s="536" customFormat="1" x14ac:dyDescent="0.25"/>
    <row r="89" s="536" customFormat="1" x14ac:dyDescent="0.25"/>
  </sheetData>
  <mergeCells count="26">
    <mergeCell ref="B4:B5"/>
    <mergeCell ref="D17:X17"/>
    <mergeCell ref="C2:X2"/>
    <mergeCell ref="C3:X3"/>
    <mergeCell ref="D4:X4"/>
    <mergeCell ref="D5:G5"/>
    <mergeCell ref="H5:K5"/>
    <mergeCell ref="L5:O5"/>
    <mergeCell ref="P5:S5"/>
    <mergeCell ref="T5:W5"/>
    <mergeCell ref="D12:X12"/>
    <mergeCell ref="D13:X13"/>
    <mergeCell ref="D14:X14"/>
    <mergeCell ref="D15:X15"/>
    <mergeCell ref="D16:X16"/>
    <mergeCell ref="B22:D22"/>
    <mergeCell ref="E22:X22"/>
    <mergeCell ref="B23:D23"/>
    <mergeCell ref="E23:X23"/>
    <mergeCell ref="B18:B19"/>
    <mergeCell ref="C18:X18"/>
    <mergeCell ref="C19:X19"/>
    <mergeCell ref="B20:D20"/>
    <mergeCell ref="E20:X20"/>
    <mergeCell ref="B21:D21"/>
    <mergeCell ref="E21:X21"/>
  </mergeCells>
  <dataValidations count="1">
    <dataValidation type="decimal" allowBlank="1" showInputMessage="1" showErrorMessage="1" sqref="D7:X11" xr:uid="{00000000-0002-0000-0B00-000000000000}">
      <formula1>0</formula1>
      <formula2>999999999999999</formula2>
    </dataValidation>
  </dataValidations>
  <pageMargins left="0.70866141732283472" right="0.70866141732283472" top="0.74803149606299213" bottom="0.74803149606299213" header="0.31496062992125984" footer="0.31496062992125984"/>
  <pageSetup paperSize="9" scale="32" orientation="portrait" verticalDpi="0" r:id="rId1"/>
  <headerFooter>
    <oddFooter>&amp;L&amp;F&amp;CPage &amp;P of &amp;N &amp;R&amp;A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0">
    <tabColor rgb="FF266865"/>
    <pageSetUpPr fitToPage="1"/>
  </sheetPr>
  <dimension ref="A1:G1"/>
  <sheetViews>
    <sheetView zoomScaleNormal="100" workbookViewId="0"/>
  </sheetViews>
  <sheetFormatPr defaultColWidth="8.7109375" defaultRowHeight="12.75" x14ac:dyDescent="0.2"/>
  <cols>
    <col min="1" max="1" width="14.7109375" style="263" customWidth="1"/>
    <col min="2" max="2" width="19.85546875" style="263" customWidth="1"/>
    <col min="3" max="3" width="6.28515625" style="263" customWidth="1"/>
    <col min="4" max="4" width="9.28515625" style="263" customWidth="1"/>
    <col min="5" max="5" width="131.7109375" style="263" customWidth="1"/>
    <col min="6" max="6" width="12.42578125" style="263" customWidth="1"/>
    <col min="7" max="7" width="0.28515625" style="263" hidden="1" customWidth="1"/>
    <col min="8" max="16384" width="8.7109375" style="263"/>
  </cols>
  <sheetData>
    <row r="1" spans="1:7" s="374" customFormat="1" x14ac:dyDescent="0.2">
      <c r="A1" s="373" t="s">
        <v>150</v>
      </c>
      <c r="B1" s="373" t="s">
        <v>310</v>
      </c>
      <c r="C1" s="373" t="s">
        <v>149</v>
      </c>
      <c r="D1" s="373" t="s">
        <v>148</v>
      </c>
      <c r="E1" s="373" t="s">
        <v>7</v>
      </c>
      <c r="F1" s="373" t="s">
        <v>185</v>
      </c>
      <c r="G1" s="373" t="s">
        <v>147</v>
      </c>
    </row>
  </sheetData>
  <sheetProtection algorithmName="SHA-512" hashValue="BWkaSvBvaMi2/41Da1yukkIKSBD0WPu6yxtp/RwGkLZDQTpX0JTsYylCkEksBKzD52HUPz5TImQcXDOH2tLtjA==" saltValue="Xd1y5HKm4WLCZFF2Vl1Jnw==" spinCount="100000" sheet="1" objects="1" scenarios="1" insertHyperlinks="0" autoFilter="0"/>
  <autoFilter ref="B1:F2" xr:uid="{00000000-0001-0000-0C00-000000000000}"/>
  <pageMargins left="0.70866141732283472" right="0.70866141732283472" top="0.74803149606299213" bottom="0.74803149606299213" header="0.31496062992125984" footer="0.31496062992125984"/>
  <pageSetup paperSize="9" scale="68" fitToHeight="0" orientation="landscape" r:id="rId1"/>
  <headerFooter>
    <oddFooter>&amp;L&amp;F&amp;CPage &amp;P of &amp;N&amp;R&amp;A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rgb="FF7030A0"/>
  </sheetPr>
  <dimension ref="A1:G44"/>
  <sheetViews>
    <sheetView workbookViewId="0"/>
  </sheetViews>
  <sheetFormatPr defaultColWidth="8.7109375" defaultRowHeight="12.75" x14ac:dyDescent="0.2"/>
  <cols>
    <col min="1" max="1" width="11.5703125" style="263" bestFit="1" customWidth="1"/>
    <col min="2" max="2" width="22.28515625" style="263" customWidth="1"/>
    <col min="3" max="3" width="16.28515625" style="263" customWidth="1"/>
    <col min="4" max="4" width="82" style="263" customWidth="1"/>
    <col min="5" max="5" width="8.7109375" style="378"/>
    <col min="6" max="6" width="12" style="378" customWidth="1"/>
    <col min="7" max="7" width="54" style="263" customWidth="1"/>
    <col min="8" max="16384" width="8.7109375" style="263"/>
  </cols>
  <sheetData>
    <row r="1" spans="1:7" x14ac:dyDescent="0.2">
      <c r="A1" s="402" t="s">
        <v>424</v>
      </c>
      <c r="B1" s="376" t="s">
        <v>122</v>
      </c>
      <c r="C1" s="375" t="s">
        <v>149</v>
      </c>
      <c r="D1" s="375" t="s">
        <v>396</v>
      </c>
      <c r="E1" s="377" t="s">
        <v>397</v>
      </c>
      <c r="F1" s="377" t="s">
        <v>398</v>
      </c>
      <c r="G1" s="412" t="s">
        <v>428</v>
      </c>
    </row>
    <row r="2" spans="1:7" x14ac:dyDescent="0.2">
      <c r="A2" s="403" t="s">
        <v>316</v>
      </c>
      <c r="B2" s="404" t="s">
        <v>400</v>
      </c>
      <c r="C2" s="405"/>
      <c r="D2" s="404" t="s">
        <v>399</v>
      </c>
      <c r="E2" s="403" t="s">
        <v>423</v>
      </c>
      <c r="F2" s="406">
        <v>44284</v>
      </c>
      <c r="G2" s="405"/>
    </row>
    <row r="3" spans="1:7" x14ac:dyDescent="0.2">
      <c r="A3" s="407" t="s">
        <v>316</v>
      </c>
      <c r="B3" s="408" t="s">
        <v>417</v>
      </c>
      <c r="C3" s="409"/>
      <c r="D3" s="409" t="s">
        <v>418</v>
      </c>
      <c r="E3" s="407" t="s">
        <v>416</v>
      </c>
      <c r="F3" s="410">
        <v>44300</v>
      </c>
      <c r="G3" s="413"/>
    </row>
    <row r="4" spans="1:7" x14ac:dyDescent="0.2">
      <c r="A4" s="407" t="s">
        <v>316</v>
      </c>
      <c r="B4" s="409"/>
      <c r="C4" s="409"/>
      <c r="D4" s="409" t="s">
        <v>419</v>
      </c>
      <c r="E4" s="407" t="s">
        <v>416</v>
      </c>
      <c r="F4" s="410">
        <v>44300</v>
      </c>
      <c r="G4" s="413"/>
    </row>
    <row r="5" spans="1:7" x14ac:dyDescent="0.2">
      <c r="A5" s="407" t="s">
        <v>316</v>
      </c>
      <c r="B5" s="409"/>
      <c r="C5" s="409"/>
      <c r="D5" s="409" t="s">
        <v>420</v>
      </c>
      <c r="E5" s="407" t="s">
        <v>416</v>
      </c>
      <c r="F5" s="410">
        <v>44300</v>
      </c>
      <c r="G5" s="413"/>
    </row>
    <row r="6" spans="1:7" x14ac:dyDescent="0.2">
      <c r="A6" s="407" t="s">
        <v>316</v>
      </c>
      <c r="B6" s="408" t="s">
        <v>421</v>
      </c>
      <c r="C6" s="409"/>
      <c r="D6" s="409" t="s">
        <v>422</v>
      </c>
      <c r="E6" s="407" t="s">
        <v>416</v>
      </c>
      <c r="F6" s="410">
        <v>44300</v>
      </c>
      <c r="G6" s="413"/>
    </row>
    <row r="7" spans="1:7" s="372" customFormat="1" x14ac:dyDescent="0.2">
      <c r="A7" s="407" t="s">
        <v>316</v>
      </c>
      <c r="B7" s="409" t="s">
        <v>426</v>
      </c>
      <c r="C7" s="409" t="s">
        <v>429</v>
      </c>
      <c r="D7" s="409" t="s">
        <v>427</v>
      </c>
      <c r="E7" s="407" t="s">
        <v>416</v>
      </c>
      <c r="F7" s="410">
        <v>44306</v>
      </c>
      <c r="G7" s="409"/>
    </row>
    <row r="8" spans="1:7" s="415" customFormat="1" ht="96.6" customHeight="1" x14ac:dyDescent="0.2">
      <c r="A8" s="415" t="s">
        <v>430</v>
      </c>
      <c r="B8" s="415" t="s">
        <v>436</v>
      </c>
      <c r="C8" s="421" t="s">
        <v>437</v>
      </c>
      <c r="D8" s="421" t="s">
        <v>438</v>
      </c>
      <c r="E8" s="416" t="s">
        <v>435</v>
      </c>
      <c r="F8" s="417">
        <v>44321</v>
      </c>
    </row>
    <row r="9" spans="1:7" s="418" customFormat="1" x14ac:dyDescent="0.2">
      <c r="A9" s="422" t="s">
        <v>430</v>
      </c>
      <c r="B9" s="423" t="s">
        <v>439</v>
      </c>
      <c r="C9" s="423" t="s">
        <v>441</v>
      </c>
      <c r="D9" s="423" t="s">
        <v>440</v>
      </c>
      <c r="E9" s="419" t="s">
        <v>435</v>
      </c>
      <c r="F9" s="420">
        <v>44321</v>
      </c>
    </row>
    <row r="10" spans="1:7" s="451" customFormat="1" x14ac:dyDescent="0.2">
      <c r="A10" s="450" t="s">
        <v>316</v>
      </c>
      <c r="B10" s="263" t="s">
        <v>471</v>
      </c>
      <c r="D10" s="453" t="s">
        <v>472</v>
      </c>
      <c r="E10" s="452" t="s">
        <v>435</v>
      </c>
      <c r="F10" s="424">
        <v>44322</v>
      </c>
    </row>
    <row r="11" spans="1:7" x14ac:dyDescent="0.2">
      <c r="A11" s="263" t="s">
        <v>316</v>
      </c>
      <c r="B11" s="263" t="s">
        <v>442</v>
      </c>
      <c r="D11" s="263" t="s">
        <v>443</v>
      </c>
      <c r="E11" s="452" t="s">
        <v>473</v>
      </c>
      <c r="F11" s="424">
        <v>44322</v>
      </c>
    </row>
    <row r="12" spans="1:7" x14ac:dyDescent="0.2">
      <c r="A12" s="263" t="s">
        <v>316</v>
      </c>
      <c r="B12" s="263" t="s">
        <v>444</v>
      </c>
      <c r="D12" s="263" t="s">
        <v>445</v>
      </c>
      <c r="E12" s="452" t="s">
        <v>474</v>
      </c>
      <c r="F12" s="424">
        <v>44322</v>
      </c>
    </row>
    <row r="13" spans="1:7" s="467" customFormat="1" ht="32.65" customHeight="1" x14ac:dyDescent="0.25">
      <c r="A13" s="463" t="s">
        <v>430</v>
      </c>
      <c r="B13" s="464" t="s">
        <v>482</v>
      </c>
      <c r="C13" s="464" t="s">
        <v>483</v>
      </c>
      <c r="D13" s="465" t="s">
        <v>491</v>
      </c>
      <c r="E13" s="464" t="s">
        <v>487</v>
      </c>
      <c r="F13" s="466">
        <v>44334</v>
      </c>
    </row>
    <row r="14" spans="1:7" s="467" customFormat="1" x14ac:dyDescent="0.25">
      <c r="A14" s="463" t="s">
        <v>430</v>
      </c>
      <c r="B14" s="464" t="s">
        <v>484</v>
      </c>
      <c r="C14" s="464" t="s">
        <v>485</v>
      </c>
      <c r="D14" s="464" t="s">
        <v>488</v>
      </c>
      <c r="E14" s="464" t="s">
        <v>487</v>
      </c>
      <c r="F14" s="466">
        <v>44334</v>
      </c>
    </row>
    <row r="15" spans="1:7" s="467" customFormat="1" x14ac:dyDescent="0.25">
      <c r="A15" s="463" t="s">
        <v>430</v>
      </c>
      <c r="B15" s="464" t="s">
        <v>482</v>
      </c>
      <c r="C15" s="463" t="s">
        <v>489</v>
      </c>
      <c r="D15" s="464" t="s">
        <v>486</v>
      </c>
      <c r="E15" s="464" t="s">
        <v>487</v>
      </c>
      <c r="F15" s="466">
        <v>44334</v>
      </c>
    </row>
    <row r="16" spans="1:7" s="467" customFormat="1" ht="32.65" customHeight="1" x14ac:dyDescent="0.25">
      <c r="A16" s="463" t="s">
        <v>430</v>
      </c>
      <c r="B16" s="464" t="s">
        <v>492</v>
      </c>
      <c r="C16" s="464" t="s">
        <v>490</v>
      </c>
      <c r="D16" s="465" t="s">
        <v>522</v>
      </c>
      <c r="E16" s="464" t="s">
        <v>487</v>
      </c>
      <c r="F16" s="466">
        <v>44334</v>
      </c>
    </row>
    <row r="17" spans="1:7" s="467" customFormat="1" ht="32.65" customHeight="1" x14ac:dyDescent="0.25">
      <c r="A17" s="463" t="s">
        <v>430</v>
      </c>
      <c r="B17" s="464" t="s">
        <v>493</v>
      </c>
      <c r="C17" s="464" t="s">
        <v>494</v>
      </c>
      <c r="D17" s="465" t="s">
        <v>495</v>
      </c>
      <c r="E17" s="464" t="s">
        <v>487</v>
      </c>
      <c r="F17" s="466">
        <v>44334</v>
      </c>
    </row>
    <row r="18" spans="1:7" s="467" customFormat="1" ht="32.65" customHeight="1" x14ac:dyDescent="0.25">
      <c r="A18" s="463" t="s">
        <v>430</v>
      </c>
      <c r="B18" s="464" t="s">
        <v>518</v>
      </c>
      <c r="C18" s="464" t="s">
        <v>521</v>
      </c>
      <c r="D18" s="465" t="s">
        <v>520</v>
      </c>
      <c r="E18" s="464" t="s">
        <v>519</v>
      </c>
      <c r="F18" s="466">
        <v>44335</v>
      </c>
    </row>
    <row r="19" spans="1:7" s="467" customFormat="1" ht="32.65" customHeight="1" x14ac:dyDescent="0.25">
      <c r="A19" s="463" t="s">
        <v>430</v>
      </c>
      <c r="B19" s="464" t="s">
        <v>458</v>
      </c>
      <c r="C19" s="464" t="s">
        <v>521</v>
      </c>
      <c r="D19" s="465" t="s">
        <v>520</v>
      </c>
      <c r="E19" s="464" t="s">
        <v>519</v>
      </c>
      <c r="F19" s="466">
        <v>44335</v>
      </c>
    </row>
    <row r="20" spans="1:7" s="467" customFormat="1" ht="32.65" customHeight="1" x14ac:dyDescent="0.25">
      <c r="A20" s="463" t="s">
        <v>430</v>
      </c>
      <c r="B20" s="464" t="s">
        <v>450</v>
      </c>
      <c r="C20" s="464" t="s">
        <v>532</v>
      </c>
      <c r="D20" s="465" t="s">
        <v>533</v>
      </c>
      <c r="E20" s="464" t="s">
        <v>519</v>
      </c>
      <c r="F20" s="466">
        <v>44335</v>
      </c>
    </row>
    <row r="21" spans="1:7" s="467" customFormat="1" ht="32.65" customHeight="1" x14ac:dyDescent="0.25">
      <c r="A21" s="463" t="s">
        <v>430</v>
      </c>
      <c r="B21" s="464" t="s">
        <v>482</v>
      </c>
      <c r="C21" s="464" t="s">
        <v>536</v>
      </c>
      <c r="D21" s="465" t="s">
        <v>537</v>
      </c>
      <c r="E21" s="464" t="s">
        <v>535</v>
      </c>
      <c r="F21" s="466">
        <v>44335</v>
      </c>
    </row>
    <row r="22" spans="1:7" s="467" customFormat="1" ht="109.15" customHeight="1" x14ac:dyDescent="0.25">
      <c r="A22" s="463" t="s">
        <v>430</v>
      </c>
      <c r="B22" s="464" t="s">
        <v>426</v>
      </c>
      <c r="C22" s="464" t="s">
        <v>542</v>
      </c>
      <c r="D22" s="465" t="s">
        <v>541</v>
      </c>
      <c r="E22" s="464" t="s">
        <v>535</v>
      </c>
      <c r="F22" s="466">
        <v>44335</v>
      </c>
    </row>
    <row r="23" spans="1:7" s="467" customFormat="1" ht="32.65" customHeight="1" x14ac:dyDescent="0.25">
      <c r="A23" s="463" t="s">
        <v>430</v>
      </c>
      <c r="B23" s="464" t="s">
        <v>492</v>
      </c>
      <c r="C23" s="464" t="s">
        <v>490</v>
      </c>
      <c r="D23" s="465" t="s">
        <v>543</v>
      </c>
      <c r="E23" s="464" t="s">
        <v>535</v>
      </c>
      <c r="F23" s="466">
        <v>44335</v>
      </c>
    </row>
    <row r="24" spans="1:7" s="478" customFormat="1" ht="38.25" x14ac:dyDescent="0.2">
      <c r="A24" s="475" t="s">
        <v>430</v>
      </c>
      <c r="B24" s="475" t="s">
        <v>467</v>
      </c>
      <c r="C24" s="475" t="s">
        <v>544</v>
      </c>
      <c r="D24" s="476" t="s">
        <v>545</v>
      </c>
      <c r="E24" s="475" t="s">
        <v>535</v>
      </c>
      <c r="F24" s="477">
        <v>44335</v>
      </c>
      <c r="G24" s="478" t="s">
        <v>554</v>
      </c>
    </row>
    <row r="25" spans="1:7" s="482" customFormat="1" x14ac:dyDescent="0.2">
      <c r="A25" s="479" t="s">
        <v>430</v>
      </c>
      <c r="B25" s="480" t="s">
        <v>484</v>
      </c>
      <c r="C25" s="480" t="s">
        <v>547</v>
      </c>
      <c r="D25" s="480" t="s">
        <v>546</v>
      </c>
      <c r="E25" s="480" t="s">
        <v>535</v>
      </c>
      <c r="F25" s="481">
        <v>44335</v>
      </c>
      <c r="G25" s="482" t="s">
        <v>555</v>
      </c>
    </row>
    <row r="26" spans="1:7" s="482" customFormat="1" x14ac:dyDescent="0.2">
      <c r="A26" s="483" t="s">
        <v>430</v>
      </c>
      <c r="B26" s="483" t="s">
        <v>482</v>
      </c>
      <c r="C26" s="483" t="s">
        <v>557</v>
      </c>
      <c r="D26" s="484" t="s">
        <v>556</v>
      </c>
      <c r="E26" s="483" t="s">
        <v>535</v>
      </c>
      <c r="F26" s="485">
        <v>44335</v>
      </c>
      <c r="G26" s="482" t="s">
        <v>558</v>
      </c>
    </row>
    <row r="27" spans="1:7" s="467" customFormat="1" ht="32.65" customHeight="1" x14ac:dyDescent="0.25">
      <c r="A27" s="463" t="s">
        <v>430</v>
      </c>
      <c r="B27" s="464" t="s">
        <v>492</v>
      </c>
      <c r="C27" s="464" t="s">
        <v>553</v>
      </c>
      <c r="D27" s="465" t="s">
        <v>559</v>
      </c>
      <c r="E27" s="464" t="s">
        <v>535</v>
      </c>
      <c r="F27" s="466">
        <v>44335</v>
      </c>
    </row>
    <row r="28" spans="1:7" s="482" customFormat="1" ht="38.25" x14ac:dyDescent="0.2">
      <c r="A28" s="483" t="s">
        <v>430</v>
      </c>
      <c r="B28" s="483" t="s">
        <v>482</v>
      </c>
      <c r="C28" s="483" t="s">
        <v>557</v>
      </c>
      <c r="D28" s="484" t="s">
        <v>562</v>
      </c>
      <c r="E28" s="483" t="s">
        <v>560</v>
      </c>
      <c r="F28" s="485">
        <v>44336</v>
      </c>
      <c r="G28" s="482" t="s">
        <v>561</v>
      </c>
    </row>
    <row r="29" spans="1:7" ht="25.5" x14ac:dyDescent="0.2">
      <c r="A29" s="463" t="s">
        <v>430</v>
      </c>
      <c r="B29" s="463" t="s">
        <v>565</v>
      </c>
      <c r="C29" s="463" t="s">
        <v>566</v>
      </c>
      <c r="D29" s="487" t="s">
        <v>563</v>
      </c>
      <c r="E29" s="463" t="s">
        <v>560</v>
      </c>
      <c r="F29" s="486">
        <v>44336</v>
      </c>
    </row>
    <row r="30" spans="1:7" ht="51" x14ac:dyDescent="0.2">
      <c r="A30" s="463" t="s">
        <v>430</v>
      </c>
      <c r="B30" s="463" t="s">
        <v>458</v>
      </c>
      <c r="C30" s="463" t="s">
        <v>566</v>
      </c>
      <c r="D30" s="487" t="s">
        <v>572</v>
      </c>
      <c r="E30" s="463" t="s">
        <v>560</v>
      </c>
      <c r="F30" s="486">
        <v>44336</v>
      </c>
    </row>
    <row r="31" spans="1:7" x14ac:dyDescent="0.2">
      <c r="A31" s="463" t="s">
        <v>430</v>
      </c>
      <c r="B31" s="463" t="s">
        <v>567</v>
      </c>
      <c r="C31" s="463" t="s">
        <v>568</v>
      </c>
      <c r="D31" s="487" t="s">
        <v>569</v>
      </c>
      <c r="E31" s="463" t="s">
        <v>560</v>
      </c>
      <c r="F31" s="486">
        <v>44336</v>
      </c>
    </row>
    <row r="32" spans="1:7" x14ac:dyDescent="0.2">
      <c r="A32" s="502" t="s">
        <v>316</v>
      </c>
      <c r="B32" s="502" t="s">
        <v>579</v>
      </c>
      <c r="C32" s="502"/>
      <c r="D32" s="502" t="s">
        <v>580</v>
      </c>
      <c r="E32" s="503" t="s">
        <v>582</v>
      </c>
      <c r="F32" s="504">
        <v>44336</v>
      </c>
    </row>
    <row r="33" spans="1:6" x14ac:dyDescent="0.2">
      <c r="A33" s="502"/>
      <c r="B33" s="502"/>
      <c r="C33" s="502"/>
      <c r="D33" s="502" t="s">
        <v>581</v>
      </c>
      <c r="E33" s="505"/>
      <c r="F33" s="505"/>
    </row>
    <row r="34" spans="1:6" x14ac:dyDescent="0.2">
      <c r="A34" s="463" t="s">
        <v>430</v>
      </c>
      <c r="B34" s="463" t="s">
        <v>458</v>
      </c>
      <c r="C34" s="463" t="s">
        <v>583</v>
      </c>
      <c r="D34" s="487" t="s">
        <v>584</v>
      </c>
      <c r="E34" s="463" t="s">
        <v>582</v>
      </c>
      <c r="F34" s="486">
        <v>44336</v>
      </c>
    </row>
    <row r="35" spans="1:6" x14ac:dyDescent="0.2">
      <c r="A35" s="463" t="s">
        <v>430</v>
      </c>
      <c r="B35" s="418" t="s">
        <v>471</v>
      </c>
      <c r="C35" s="418" t="s">
        <v>588</v>
      </c>
      <c r="D35" s="418" t="s">
        <v>587</v>
      </c>
      <c r="E35" s="463" t="s">
        <v>582</v>
      </c>
      <c r="F35" s="486">
        <v>44336</v>
      </c>
    </row>
    <row r="36" spans="1:6" x14ac:dyDescent="0.2">
      <c r="A36" s="463" t="s">
        <v>430</v>
      </c>
      <c r="B36" s="418" t="s">
        <v>579</v>
      </c>
      <c r="C36" s="418"/>
      <c r="D36" s="418" t="s">
        <v>589</v>
      </c>
      <c r="E36" s="506" t="s">
        <v>590</v>
      </c>
      <c r="F36" s="507">
        <v>44337</v>
      </c>
    </row>
    <row r="37" spans="1:6" x14ac:dyDescent="0.2">
      <c r="A37" s="463" t="s">
        <v>430</v>
      </c>
      <c r="B37" s="418" t="s">
        <v>518</v>
      </c>
      <c r="C37" s="418" t="s">
        <v>591</v>
      </c>
      <c r="D37" s="418" t="s">
        <v>592</v>
      </c>
      <c r="E37" s="506" t="s">
        <v>590</v>
      </c>
      <c r="F37" s="507">
        <v>44337</v>
      </c>
    </row>
    <row r="38" spans="1:6" x14ac:dyDescent="0.2">
      <c r="A38" s="502" t="s">
        <v>316</v>
      </c>
      <c r="B38" s="502" t="s">
        <v>579</v>
      </c>
      <c r="C38" s="502"/>
      <c r="D38" s="502" t="s">
        <v>604</v>
      </c>
      <c r="E38" s="503" t="s">
        <v>599</v>
      </c>
      <c r="F38" s="504">
        <v>44700</v>
      </c>
    </row>
    <row r="39" spans="1:6" x14ac:dyDescent="0.2">
      <c r="A39" s="502" t="s">
        <v>316</v>
      </c>
      <c r="B39" s="502" t="s">
        <v>602</v>
      </c>
      <c r="C39" s="502"/>
      <c r="D39" s="502" t="s">
        <v>603</v>
      </c>
      <c r="E39" s="505"/>
      <c r="F39" s="505"/>
    </row>
    <row r="40" spans="1:6" x14ac:dyDescent="0.2">
      <c r="A40" s="463" t="s">
        <v>430</v>
      </c>
      <c r="B40" s="463" t="s">
        <v>458</v>
      </c>
      <c r="C40" s="418" t="s">
        <v>600</v>
      </c>
      <c r="D40" s="418" t="s">
        <v>601</v>
      </c>
      <c r="E40" s="523" t="s">
        <v>599</v>
      </c>
      <c r="F40" s="524">
        <v>44705</v>
      </c>
    </row>
    <row r="41" spans="1:6" x14ac:dyDescent="0.2">
      <c r="A41" s="418" t="s">
        <v>430</v>
      </c>
      <c r="B41" s="418" t="s">
        <v>602</v>
      </c>
      <c r="C41" s="418" t="s">
        <v>605</v>
      </c>
      <c r="D41" s="418"/>
      <c r="E41" s="523" t="s">
        <v>599</v>
      </c>
      <c r="F41" s="524">
        <v>44705</v>
      </c>
    </row>
    <row r="42" spans="1:6" ht="25.5" x14ac:dyDescent="0.2">
      <c r="A42" s="418" t="s">
        <v>430</v>
      </c>
      <c r="B42" s="418" t="s">
        <v>608</v>
      </c>
      <c r="C42" s="418" t="s">
        <v>606</v>
      </c>
      <c r="D42" s="525" t="s">
        <v>607</v>
      </c>
      <c r="E42" s="523" t="s">
        <v>599</v>
      </c>
      <c r="F42" s="524">
        <v>44705</v>
      </c>
    </row>
    <row r="43" spans="1:6" x14ac:dyDescent="0.2">
      <c r="A43" s="418" t="s">
        <v>430</v>
      </c>
      <c r="B43" s="418" t="s">
        <v>450</v>
      </c>
      <c r="C43" s="418" t="s">
        <v>641</v>
      </c>
      <c r="D43" s="525" t="s">
        <v>609</v>
      </c>
      <c r="E43" s="523" t="s">
        <v>599</v>
      </c>
      <c r="F43" s="524">
        <v>44705</v>
      </c>
    </row>
    <row r="44" spans="1:6" x14ac:dyDescent="0.2">
      <c r="A44" s="418" t="s">
        <v>430</v>
      </c>
      <c r="B44" s="418" t="s">
        <v>637</v>
      </c>
      <c r="C44" s="418" t="s">
        <v>638</v>
      </c>
      <c r="D44" s="418" t="s">
        <v>639</v>
      </c>
      <c r="E44" s="523" t="s">
        <v>599</v>
      </c>
      <c r="F44" s="524">
        <v>44705</v>
      </c>
    </row>
  </sheetData>
  <sheetProtection algorithmName="SHA-512" hashValue="hcisHMUS5PQhs9ZvoJy+2JbbPGNSHuWbKFQ4m83x+bgT8q7qweaGtlTTPLj8Svk7q6XJgDL3NgW5x6CfwzAOgg==" saltValue="vhiNwWf9I4ieEx5LbxOMLw==" spinCount="100000" sheet="1" objects="1" scenarios="1" selectLockedCells="1" selectUnlockedCells="1"/>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rgb="FF7030A0"/>
  </sheetPr>
  <dimension ref="A1:J3"/>
  <sheetViews>
    <sheetView workbookViewId="0"/>
  </sheetViews>
  <sheetFormatPr defaultRowHeight="15" x14ac:dyDescent="0.25"/>
  <cols>
    <col min="1" max="1" width="21.5703125" customWidth="1"/>
    <col min="2" max="2" width="16.42578125" customWidth="1"/>
    <col min="3" max="3" width="10" customWidth="1"/>
    <col min="4" max="4" width="13.5703125" customWidth="1"/>
    <col min="5" max="5" width="7.7109375" customWidth="1"/>
    <col min="6" max="6" width="9.28515625" customWidth="1"/>
    <col min="7" max="7" width="15.7109375" customWidth="1"/>
  </cols>
  <sheetData>
    <row r="1" spans="1:10" ht="81" customHeight="1" x14ac:dyDescent="0.25">
      <c r="A1" s="495" t="s">
        <v>575</v>
      </c>
      <c r="B1" s="496" t="s">
        <v>576</v>
      </c>
      <c r="C1" s="497" t="s">
        <v>184</v>
      </c>
      <c r="D1" s="498" t="s">
        <v>183</v>
      </c>
      <c r="E1" s="498" t="s">
        <v>182</v>
      </c>
      <c r="F1" s="499" t="s">
        <v>181</v>
      </c>
      <c r="G1" s="500" t="s">
        <v>595</v>
      </c>
      <c r="H1" s="512" t="s">
        <v>596</v>
      </c>
      <c r="I1" s="512" t="s">
        <v>597</v>
      </c>
      <c r="J1" s="512" t="s">
        <v>598</v>
      </c>
    </row>
    <row r="2" spans="1:10" ht="15.75" thickBot="1" x14ac:dyDescent="0.3">
      <c r="A2" s="514" t="s">
        <v>577</v>
      </c>
      <c r="B2" s="515" t="s">
        <v>123</v>
      </c>
      <c r="C2" s="516" t="s">
        <v>130</v>
      </c>
      <c r="D2" s="211" t="s">
        <v>144</v>
      </c>
      <c r="E2" s="211">
        <v>1</v>
      </c>
      <c r="F2" s="517">
        <v>4</v>
      </c>
      <c r="G2" s="518" t="s">
        <v>61</v>
      </c>
      <c r="H2" s="513" t="s">
        <v>129</v>
      </c>
      <c r="I2" s="513" t="s">
        <v>129</v>
      </c>
      <c r="J2" s="522" t="s">
        <v>129</v>
      </c>
    </row>
    <row r="3" spans="1:10" ht="15.75" thickBot="1" x14ac:dyDescent="0.3">
      <c r="A3" s="514" t="s">
        <v>578</v>
      </c>
      <c r="B3" s="515" t="s">
        <v>124</v>
      </c>
      <c r="C3" s="519" t="s">
        <v>130</v>
      </c>
      <c r="D3" s="520" t="s">
        <v>142</v>
      </c>
      <c r="E3" s="520">
        <v>1</v>
      </c>
      <c r="F3" s="521">
        <v>4</v>
      </c>
      <c r="G3" s="518" t="s">
        <v>61</v>
      </c>
      <c r="H3" s="513" t="s">
        <v>129</v>
      </c>
      <c r="I3" s="513" t="s">
        <v>129</v>
      </c>
      <c r="J3" s="522" t="s">
        <v>129</v>
      </c>
    </row>
  </sheetData>
  <sheetProtection algorithmName="SHA-512" hashValue="+iftLfZNxxMrRUWnmCaRfX90izbnhnficVzIfoVePBHO8glj5HDWr564AH6eerA8/ocTXRqtfe1f02cgX+ukbA==" saltValue="HSp2Oev1C+HVJIvBOnGVNg==" spinCount="100000" sheet="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rgb="FF7030A0"/>
  </sheetPr>
  <dimension ref="A1:BB52"/>
  <sheetViews>
    <sheetView topLeftCell="D1" zoomScale="85" zoomScaleNormal="85" workbookViewId="0">
      <selection activeCell="K23" sqref="K23"/>
    </sheetView>
  </sheetViews>
  <sheetFormatPr defaultRowHeight="15" x14ac:dyDescent="0.25"/>
  <cols>
    <col min="1" max="1" width="24.7109375" customWidth="1"/>
    <col min="2" max="2" width="12.7109375" style="9" bestFit="1" customWidth="1"/>
    <col min="3" max="3" width="5.7109375" customWidth="1"/>
    <col min="4" max="4" width="10.7109375" customWidth="1"/>
    <col min="5" max="5" width="31.42578125" customWidth="1"/>
    <col min="6" max="6" width="34.28515625" customWidth="1"/>
    <col min="7" max="7" width="9.28515625" style="372" customWidth="1"/>
    <col min="8" max="8" width="34.28515625" style="372" customWidth="1"/>
    <col min="9" max="9" width="5.28515625" style="372" customWidth="1"/>
    <col min="10" max="10" width="26.42578125" customWidth="1"/>
    <col min="11" max="11" width="69.42578125" customWidth="1"/>
    <col min="13" max="13" width="18.5703125" hidden="1" customWidth="1"/>
  </cols>
  <sheetData>
    <row r="1" spans="1:54" ht="34.5" customHeight="1" thickBot="1" x14ac:dyDescent="0.3">
      <c r="A1" s="19" t="s">
        <v>102</v>
      </c>
      <c r="B1" s="20" t="s">
        <v>103</v>
      </c>
      <c r="C1" s="22"/>
      <c r="D1" s="380" t="s">
        <v>402</v>
      </c>
      <c r="E1" s="381" t="s">
        <v>104</v>
      </c>
      <c r="F1" s="383"/>
      <c r="G1" s="380" t="s">
        <v>401</v>
      </c>
      <c r="H1" s="381" t="s">
        <v>104</v>
      </c>
      <c r="I1"/>
      <c r="J1" s="247" t="s">
        <v>319</v>
      </c>
      <c r="K1" s="248" t="s">
        <v>320</v>
      </c>
      <c r="L1" s="541"/>
      <c r="M1" s="552" t="s">
        <v>667</v>
      </c>
      <c r="N1" s="541"/>
      <c r="O1" s="541"/>
      <c r="P1" s="541"/>
      <c r="Q1" s="541"/>
      <c r="R1" s="541"/>
      <c r="S1" s="541"/>
      <c r="T1" s="541"/>
    </row>
    <row r="2" spans="1:54" ht="15.75" x14ac:dyDescent="0.25">
      <c r="A2" s="14" t="s">
        <v>15</v>
      </c>
      <c r="B2" s="15" t="s">
        <v>14</v>
      </c>
      <c r="C2" s="18"/>
      <c r="D2" s="21" t="s">
        <v>658</v>
      </c>
      <c r="E2" s="10" t="s">
        <v>659</v>
      </c>
      <c r="F2" s="111"/>
      <c r="J2" s="680" t="s">
        <v>321</v>
      </c>
      <c r="K2" s="681"/>
      <c r="L2" s="539"/>
      <c r="M2" s="539"/>
      <c r="N2" s="539"/>
      <c r="O2" s="539"/>
      <c r="P2" s="539"/>
      <c r="Q2" s="539"/>
      <c r="R2" s="539"/>
      <c r="S2" s="539"/>
      <c r="T2" s="539"/>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row>
    <row r="3" spans="1:54" ht="15" customHeight="1" x14ac:dyDescent="0.25">
      <c r="A3" s="14" t="s">
        <v>17</v>
      </c>
      <c r="B3" s="15" t="s">
        <v>16</v>
      </c>
      <c r="C3" s="8"/>
      <c r="D3" s="21" t="s">
        <v>0</v>
      </c>
      <c r="E3" s="10" t="s">
        <v>660</v>
      </c>
      <c r="F3" s="688" t="s">
        <v>151</v>
      </c>
      <c r="G3" s="384"/>
      <c r="J3" s="385" t="s">
        <v>322</v>
      </c>
      <c r="K3" s="386" t="s">
        <v>176</v>
      </c>
      <c r="L3" s="539"/>
      <c r="M3" s="539"/>
      <c r="N3" s="539"/>
      <c r="O3" s="539"/>
      <c r="P3" s="539"/>
      <c r="Q3" s="539"/>
      <c r="R3" s="539"/>
      <c r="S3" s="539"/>
      <c r="T3" s="539"/>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row>
    <row r="4" spans="1:54" x14ac:dyDescent="0.25">
      <c r="A4" s="14" t="s">
        <v>110</v>
      </c>
      <c r="B4" s="15" t="s">
        <v>22</v>
      </c>
      <c r="C4" s="8"/>
      <c r="D4" s="21" t="s">
        <v>661</v>
      </c>
      <c r="E4" s="10" t="s">
        <v>662</v>
      </c>
      <c r="F4" s="688"/>
      <c r="G4" s="384"/>
      <c r="J4" s="385" t="s">
        <v>323</v>
      </c>
      <c r="K4" s="386" t="s">
        <v>175</v>
      </c>
      <c r="L4" s="541"/>
      <c r="M4" s="541"/>
      <c r="N4" s="541"/>
      <c r="O4" s="541"/>
      <c r="P4" s="541"/>
      <c r="Q4" s="541"/>
      <c r="R4" s="541"/>
      <c r="S4" s="541"/>
      <c r="T4" s="541"/>
    </row>
    <row r="5" spans="1:54" ht="15.75" thickBot="1" x14ac:dyDescent="0.3">
      <c r="A5" s="14" t="s">
        <v>26</v>
      </c>
      <c r="B5" s="15" t="s">
        <v>25</v>
      </c>
      <c r="C5" s="8"/>
      <c r="D5" s="21" t="s">
        <v>14</v>
      </c>
      <c r="E5" s="10"/>
      <c r="F5" s="688"/>
      <c r="G5" s="384"/>
      <c r="J5" s="387" t="s">
        <v>324</v>
      </c>
      <c r="K5" s="388" t="s">
        <v>174</v>
      </c>
      <c r="L5" s="541"/>
      <c r="M5" s="541"/>
      <c r="N5" s="541"/>
      <c r="O5" s="541"/>
      <c r="P5" s="541"/>
      <c r="Q5" s="541"/>
      <c r="R5" s="541"/>
      <c r="S5" s="541"/>
      <c r="T5" s="541"/>
    </row>
    <row r="6" spans="1:54" ht="15.75" x14ac:dyDescent="0.25">
      <c r="A6" s="14" t="s">
        <v>24</v>
      </c>
      <c r="B6" s="15" t="s">
        <v>23</v>
      </c>
      <c r="C6" s="8"/>
      <c r="D6" s="21" t="s">
        <v>663</v>
      </c>
      <c r="E6" s="10"/>
      <c r="F6" s="688"/>
      <c r="G6" s="384"/>
      <c r="J6" s="682" t="s">
        <v>325</v>
      </c>
      <c r="K6" s="683"/>
      <c r="L6" s="541"/>
      <c r="M6" s="541"/>
      <c r="N6" s="541"/>
      <c r="O6" s="541"/>
      <c r="P6" s="541"/>
      <c r="Q6" s="541"/>
      <c r="R6" s="541"/>
      <c r="S6" s="541"/>
      <c r="T6" s="541"/>
    </row>
    <row r="7" spans="1:54" x14ac:dyDescent="0.25">
      <c r="A7" s="14" t="s">
        <v>28</v>
      </c>
      <c r="B7" s="15" t="s">
        <v>27</v>
      </c>
      <c r="C7" s="8"/>
      <c r="D7" s="21" t="s">
        <v>664</v>
      </c>
      <c r="E7" s="10"/>
      <c r="F7" s="688"/>
      <c r="G7" s="384"/>
      <c r="J7" s="389" t="s">
        <v>326</v>
      </c>
      <c r="K7" s="390" t="s">
        <v>340</v>
      </c>
      <c r="L7" s="541"/>
      <c r="M7" s="541"/>
      <c r="N7" s="541"/>
      <c r="O7" s="541"/>
      <c r="P7" s="541"/>
      <c r="Q7" s="541"/>
      <c r="R7" s="541"/>
      <c r="S7" s="541"/>
      <c r="T7" s="541"/>
    </row>
    <row r="8" spans="1:54" x14ac:dyDescent="0.25">
      <c r="A8" s="14" t="s">
        <v>42</v>
      </c>
      <c r="B8" s="15" t="s">
        <v>41</v>
      </c>
      <c r="C8" s="8"/>
      <c r="D8" s="21" t="s">
        <v>665</v>
      </c>
      <c r="E8" s="10"/>
      <c r="F8" s="688"/>
      <c r="G8" s="384"/>
      <c r="J8" s="389" t="s">
        <v>327</v>
      </c>
      <c r="K8" s="390">
        <v>2024</v>
      </c>
      <c r="L8" s="541"/>
      <c r="M8" s="541"/>
      <c r="N8" s="541"/>
      <c r="O8" s="541"/>
      <c r="P8" s="541"/>
      <c r="Q8" s="541"/>
      <c r="R8" s="541"/>
      <c r="S8" s="541"/>
      <c r="T8" s="541"/>
    </row>
    <row r="9" spans="1:54" x14ac:dyDescent="0.25">
      <c r="A9" s="14" t="s">
        <v>30</v>
      </c>
      <c r="B9" s="15" t="s">
        <v>29</v>
      </c>
      <c r="C9" s="8"/>
      <c r="D9" s="10"/>
      <c r="E9" s="10"/>
      <c r="F9" s="379"/>
      <c r="G9" s="384"/>
      <c r="J9" s="389" t="s">
        <v>328</v>
      </c>
      <c r="K9" s="391" t="s">
        <v>674</v>
      </c>
      <c r="L9" s="541"/>
      <c r="M9" s="541"/>
      <c r="N9" s="541"/>
      <c r="O9" s="541"/>
      <c r="P9" s="541"/>
      <c r="Q9" s="541"/>
      <c r="R9" s="541"/>
      <c r="S9" s="541"/>
      <c r="T9" s="541"/>
    </row>
    <row r="10" spans="1:54" ht="15.75" thickBot="1" x14ac:dyDescent="0.3">
      <c r="A10" s="14" t="s">
        <v>32</v>
      </c>
      <c r="B10" s="15" t="s">
        <v>31</v>
      </c>
      <c r="C10" s="8"/>
      <c r="F10" s="379"/>
      <c r="G10" s="384"/>
      <c r="J10" s="389" t="s">
        <v>329</v>
      </c>
      <c r="K10" s="391" t="s">
        <v>666</v>
      </c>
      <c r="L10" s="541"/>
      <c r="M10" s="541"/>
      <c r="N10" s="541"/>
      <c r="O10" s="541"/>
      <c r="P10" s="541"/>
      <c r="Q10" s="541"/>
      <c r="R10" s="541"/>
      <c r="S10" s="541"/>
      <c r="T10" s="541"/>
    </row>
    <row r="11" spans="1:54" ht="15.75" x14ac:dyDescent="0.25">
      <c r="A11" s="14" t="s">
        <v>36</v>
      </c>
      <c r="B11" s="15" t="s">
        <v>35</v>
      </c>
      <c r="C11" s="8"/>
      <c r="F11" s="379"/>
      <c r="G11" s="384"/>
      <c r="J11" s="684" t="s">
        <v>330</v>
      </c>
      <c r="K11" s="685"/>
      <c r="L11" s="541"/>
      <c r="M11" s="541"/>
      <c r="N11" s="541"/>
      <c r="O11" s="541"/>
      <c r="P11" s="541"/>
      <c r="Q11" s="541"/>
      <c r="R11" s="541"/>
      <c r="S11" s="541"/>
      <c r="T11" s="541"/>
    </row>
    <row r="12" spans="1:54" x14ac:dyDescent="0.25">
      <c r="A12" s="14" t="s">
        <v>38</v>
      </c>
      <c r="B12" s="15" t="s">
        <v>37</v>
      </c>
      <c r="C12" s="8"/>
      <c r="F12" s="379"/>
      <c r="G12" s="384"/>
      <c r="J12" s="392" t="s">
        <v>331</v>
      </c>
      <c r="K12" s="393" t="s">
        <v>332</v>
      </c>
      <c r="L12" s="541"/>
      <c r="M12" s="541"/>
      <c r="N12" s="541"/>
      <c r="O12" s="541"/>
      <c r="P12" s="541"/>
      <c r="Q12" s="541"/>
      <c r="R12" s="541"/>
      <c r="S12" s="541"/>
      <c r="T12" s="541"/>
    </row>
    <row r="13" spans="1:54" x14ac:dyDescent="0.25">
      <c r="A13" s="14" t="s">
        <v>46</v>
      </c>
      <c r="B13" s="15" t="s">
        <v>45</v>
      </c>
      <c r="C13" s="8"/>
      <c r="F13" s="379"/>
      <c r="G13" s="384"/>
      <c r="J13" s="392" t="s">
        <v>333</v>
      </c>
      <c r="K13" s="393" t="s">
        <v>364</v>
      </c>
      <c r="L13" s="541"/>
      <c r="M13" s="541"/>
      <c r="N13" s="541"/>
      <c r="O13" s="541"/>
      <c r="P13" s="541"/>
      <c r="Q13" s="541"/>
      <c r="R13" s="541"/>
      <c r="S13" s="541"/>
      <c r="T13" s="541"/>
    </row>
    <row r="14" spans="1:54" x14ac:dyDescent="0.25">
      <c r="A14" s="14" t="s">
        <v>21</v>
      </c>
      <c r="B14" s="15" t="s">
        <v>20</v>
      </c>
      <c r="C14" s="8"/>
      <c r="F14" s="379"/>
      <c r="G14" s="384"/>
      <c r="J14" s="394" t="s">
        <v>334</v>
      </c>
      <c r="K14" s="553" t="s">
        <v>668</v>
      </c>
      <c r="L14" s="541"/>
      <c r="M14" s="541"/>
      <c r="N14" s="541"/>
      <c r="O14" s="541"/>
      <c r="P14" s="541"/>
      <c r="Q14" s="541"/>
      <c r="R14" s="541"/>
      <c r="S14" s="541"/>
      <c r="T14" s="541"/>
    </row>
    <row r="15" spans="1:54" ht="15.75" thickBot="1" x14ac:dyDescent="0.3">
      <c r="A15" s="14" t="s">
        <v>54</v>
      </c>
      <c r="B15" s="15" t="s">
        <v>53</v>
      </c>
      <c r="C15" s="8"/>
      <c r="J15" s="395" t="s">
        <v>335</v>
      </c>
      <c r="K15" s="561" t="s">
        <v>673</v>
      </c>
      <c r="L15" s="541"/>
      <c r="M15" s="541"/>
      <c r="N15" s="541"/>
      <c r="O15" s="541"/>
      <c r="P15" s="541"/>
      <c r="Q15" s="541"/>
      <c r="R15" s="541"/>
      <c r="S15" s="541"/>
      <c r="T15" s="541"/>
    </row>
    <row r="16" spans="1:54" ht="15.6" customHeight="1" x14ac:dyDescent="0.25">
      <c r="A16" s="14" t="s">
        <v>50</v>
      </c>
      <c r="B16" s="15" t="s">
        <v>49</v>
      </c>
      <c r="C16" s="8"/>
      <c r="J16" s="686" t="s">
        <v>336</v>
      </c>
      <c r="K16" s="687"/>
      <c r="L16" s="541"/>
      <c r="M16" s="541"/>
      <c r="N16" s="541"/>
      <c r="O16" s="541"/>
      <c r="P16" s="541"/>
      <c r="Q16" s="541"/>
      <c r="R16" s="541"/>
      <c r="S16" s="541"/>
      <c r="T16" s="541"/>
    </row>
    <row r="17" spans="1:20" x14ac:dyDescent="0.25">
      <c r="A17" s="14" t="s">
        <v>52</v>
      </c>
      <c r="B17" s="15" t="s">
        <v>51</v>
      </c>
      <c r="C17" s="8"/>
      <c r="J17" s="396" t="s">
        <v>337</v>
      </c>
      <c r="K17" s="397" t="s">
        <v>101</v>
      </c>
      <c r="L17" s="541"/>
      <c r="M17" s="541"/>
      <c r="N17" s="541"/>
      <c r="O17" s="541"/>
      <c r="P17" s="541"/>
      <c r="Q17" s="541"/>
      <c r="R17" s="541"/>
      <c r="S17" s="541"/>
      <c r="T17" s="541"/>
    </row>
    <row r="18" spans="1:20" x14ac:dyDescent="0.25">
      <c r="A18" s="14" t="s">
        <v>40</v>
      </c>
      <c r="B18" s="15" t="s">
        <v>39</v>
      </c>
      <c r="C18" s="8"/>
      <c r="J18" s="396" t="s">
        <v>338</v>
      </c>
      <c r="K18" s="398" t="s">
        <v>99</v>
      </c>
    </row>
    <row r="19" spans="1:20" ht="15.75" thickBot="1" x14ac:dyDescent="0.3">
      <c r="A19" s="14" t="s">
        <v>59</v>
      </c>
      <c r="B19" s="15" t="s">
        <v>58</v>
      </c>
      <c r="C19" s="8"/>
      <c r="J19" s="399" t="s">
        <v>339</v>
      </c>
      <c r="K19" s="554" t="s">
        <v>170</v>
      </c>
    </row>
    <row r="20" spans="1:20" x14ac:dyDescent="0.25">
      <c r="A20" s="14" t="s">
        <v>105</v>
      </c>
      <c r="B20" s="15" t="s">
        <v>60</v>
      </c>
      <c r="C20" s="8"/>
    </row>
    <row r="21" spans="1:20" x14ac:dyDescent="0.25">
      <c r="A21" s="14" t="s">
        <v>11</v>
      </c>
      <c r="B21" s="15" t="s">
        <v>10</v>
      </c>
      <c r="C21" s="8"/>
    </row>
    <row r="22" spans="1:20" x14ac:dyDescent="0.25">
      <c r="A22" s="14" t="s">
        <v>64</v>
      </c>
      <c r="B22" s="15" t="s">
        <v>63</v>
      </c>
      <c r="C22" s="8"/>
    </row>
    <row r="23" spans="1:20" x14ac:dyDescent="0.25">
      <c r="A23" s="14" t="s">
        <v>66</v>
      </c>
      <c r="B23" s="15" t="s">
        <v>65</v>
      </c>
      <c r="C23" s="8"/>
    </row>
    <row r="24" spans="1:20" x14ac:dyDescent="0.25">
      <c r="A24" s="14" t="s">
        <v>68</v>
      </c>
      <c r="B24" s="15" t="s">
        <v>67</v>
      </c>
      <c r="C24" s="8"/>
    </row>
    <row r="25" spans="1:20" x14ac:dyDescent="0.25">
      <c r="A25" s="14" t="s">
        <v>74</v>
      </c>
      <c r="B25" s="15" t="s">
        <v>73</v>
      </c>
      <c r="C25" s="8"/>
      <c r="G25" s="382"/>
      <c r="H25" s="382"/>
    </row>
    <row r="26" spans="1:20" x14ac:dyDescent="0.25">
      <c r="A26" s="14" t="s">
        <v>111</v>
      </c>
      <c r="B26" s="15" t="s">
        <v>75</v>
      </c>
      <c r="C26" s="8"/>
      <c r="G26" s="382"/>
      <c r="H26" s="382"/>
    </row>
    <row r="27" spans="1:20" x14ac:dyDescent="0.25">
      <c r="A27" s="14" t="s">
        <v>34</v>
      </c>
      <c r="B27" s="15" t="s">
        <v>33</v>
      </c>
      <c r="C27" s="8"/>
    </row>
    <row r="28" spans="1:20" x14ac:dyDescent="0.25">
      <c r="A28" s="14" t="s">
        <v>72</v>
      </c>
      <c r="B28" s="15" t="s">
        <v>71</v>
      </c>
      <c r="C28" s="8"/>
    </row>
    <row r="29" spans="1:20" ht="15" customHeight="1" x14ac:dyDescent="0.25">
      <c r="A29" s="14" t="s">
        <v>642</v>
      </c>
      <c r="B29" s="15" t="s">
        <v>643</v>
      </c>
      <c r="C29" s="8"/>
    </row>
    <row r="30" spans="1:20" x14ac:dyDescent="0.25">
      <c r="A30" s="14" t="s">
        <v>44</v>
      </c>
      <c r="B30" s="15" t="s">
        <v>43</v>
      </c>
      <c r="C30" s="8"/>
    </row>
    <row r="31" spans="1:20" x14ac:dyDescent="0.25">
      <c r="A31" s="14" t="s">
        <v>48</v>
      </c>
      <c r="B31" s="15" t="s">
        <v>47</v>
      </c>
      <c r="C31" s="8"/>
    </row>
    <row r="32" spans="1:20" x14ac:dyDescent="0.25">
      <c r="A32" s="14" t="s">
        <v>62</v>
      </c>
      <c r="B32" s="15" t="s">
        <v>61</v>
      </c>
      <c r="C32" s="8"/>
    </row>
    <row r="33" spans="1:9" x14ac:dyDescent="0.25">
      <c r="A33" s="14" t="s">
        <v>19</v>
      </c>
      <c r="B33" s="15" t="s">
        <v>18</v>
      </c>
      <c r="C33" s="8"/>
    </row>
    <row r="34" spans="1:9" x14ac:dyDescent="0.25">
      <c r="A34" s="14" t="s">
        <v>56</v>
      </c>
      <c r="B34" s="15" t="s">
        <v>55</v>
      </c>
      <c r="C34" s="8"/>
    </row>
    <row r="35" spans="1:9" x14ac:dyDescent="0.25">
      <c r="A35" s="14" t="s">
        <v>113</v>
      </c>
      <c r="B35" s="15" t="s">
        <v>57</v>
      </c>
      <c r="C35" s="8"/>
    </row>
    <row r="36" spans="1:9" x14ac:dyDescent="0.25">
      <c r="A36" s="14" t="s">
        <v>9</v>
      </c>
      <c r="B36" s="15" t="s">
        <v>8</v>
      </c>
      <c r="C36" s="8"/>
    </row>
    <row r="37" spans="1:9" x14ac:dyDescent="0.25">
      <c r="A37" s="14" t="s">
        <v>70</v>
      </c>
      <c r="B37" s="15" t="s">
        <v>69</v>
      </c>
      <c r="C37" s="8"/>
    </row>
    <row r="38" spans="1:9" x14ac:dyDescent="0.25">
      <c r="A38" s="14" t="s">
        <v>77</v>
      </c>
      <c r="B38" s="15" t="s">
        <v>76</v>
      </c>
      <c r="C38" s="8"/>
    </row>
    <row r="39" spans="1:9" x14ac:dyDescent="0.25">
      <c r="A39" s="14" t="s">
        <v>13</v>
      </c>
      <c r="B39" s="15" t="s">
        <v>12</v>
      </c>
      <c r="C39" s="8"/>
    </row>
    <row r="40" spans="1:9" ht="15.75" thickBot="1" x14ac:dyDescent="0.3">
      <c r="A40" s="16" t="s">
        <v>112</v>
      </c>
      <c r="B40" s="17" t="s">
        <v>78</v>
      </c>
      <c r="C40" s="8"/>
    </row>
    <row r="41" spans="1:9" ht="14.65" customHeight="1" x14ac:dyDescent="0.25">
      <c r="A41" s="539"/>
      <c r="B41" s="540"/>
      <c r="C41" s="539"/>
    </row>
    <row r="42" spans="1:9" ht="16.5" customHeight="1" x14ac:dyDescent="0.25">
      <c r="A42" s="539"/>
      <c r="B42" s="540"/>
      <c r="C42" s="539"/>
      <c r="I42"/>
    </row>
    <row r="43" spans="1:9" x14ac:dyDescent="0.25">
      <c r="A43" s="539"/>
      <c r="B43" s="540"/>
      <c r="C43" s="539"/>
      <c r="I43"/>
    </row>
    <row r="44" spans="1:9" x14ac:dyDescent="0.25">
      <c r="A44" s="539"/>
      <c r="B44" s="540"/>
      <c r="C44" s="539"/>
    </row>
    <row r="45" spans="1:9" x14ac:dyDescent="0.25">
      <c r="A45" s="539"/>
      <c r="B45" s="540"/>
      <c r="C45" s="539"/>
    </row>
    <row r="46" spans="1:9" x14ac:dyDescent="0.25">
      <c r="A46" s="539"/>
      <c r="B46" s="540"/>
      <c r="C46" s="539"/>
      <c r="D46" s="539"/>
    </row>
    <row r="47" spans="1:9" x14ac:dyDescent="0.25">
      <c r="A47" s="539"/>
      <c r="B47" s="540"/>
      <c r="C47" s="539"/>
      <c r="D47" s="539"/>
    </row>
    <row r="48" spans="1:9" x14ac:dyDescent="0.25">
      <c r="D48" s="539"/>
    </row>
    <row r="49" spans="4:4" x14ac:dyDescent="0.25">
      <c r="D49" s="539"/>
    </row>
    <row r="50" spans="4:4" x14ac:dyDescent="0.25">
      <c r="D50" s="539"/>
    </row>
    <row r="51" spans="4:4" x14ac:dyDescent="0.25">
      <c r="D51" s="539"/>
    </row>
    <row r="52" spans="4:4" x14ac:dyDescent="0.25">
      <c r="D52" s="539"/>
    </row>
  </sheetData>
  <sheetProtection algorithmName="SHA-512" hashValue="jUJfcR+8xyCzKvdrSvNzfG7F/9qxWnCE5tTOPtAM48iPHreDEbPHVs/qP6/RVoUNPc7RxHTBL1SOvcM7olO72w==" saltValue="evmpzXNeQhePVpmSnPlaUA==" spinCount="100000" sheet="1" objects="1" scenarios="1" selectLockedCells="1" selectUnlockedCells="1"/>
  <mergeCells count="5">
    <mergeCell ref="J2:K2"/>
    <mergeCell ref="J6:K6"/>
    <mergeCell ref="J11:K11"/>
    <mergeCell ref="J16:K16"/>
    <mergeCell ref="F3:F8"/>
  </mergeCells>
  <hyperlinks>
    <hyperlink ref="K18" r:id="rId1" xr:uid="{00000000-0004-0000-0F00-000000000000}"/>
    <hyperlink ref="K14" r:id="rId2" xr:uid="{91EE57B8-A89B-4920-85F9-F43511511523}"/>
    <hyperlink ref="K19" r:id="rId3" xr:uid="{BCCA1C52-F3B3-4F1A-B7A0-1C0052207620}"/>
    <hyperlink ref="K15" r:id="rId4" xr:uid="{32AFC987-0283-4B4C-800A-94B3C38CDC04}"/>
  </hyperlinks>
  <pageMargins left="0.7" right="0.7" top="0.75" bottom="0.75" header="0.3" footer="0.3"/>
  <pageSetup paperSize="9" orientation="portrait" verticalDpi="0"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861CB-32FB-4265-BAA1-95B16CE8FD63}">
  <sheetPr codeName="Sheet13">
    <tabColor rgb="FF7030A0"/>
  </sheetPr>
  <dimension ref="A1:G15"/>
  <sheetViews>
    <sheetView workbookViewId="0">
      <selection activeCell="B4" sqref="B4"/>
    </sheetView>
  </sheetViews>
  <sheetFormatPr defaultColWidth="9.140625" defaultRowHeight="12.75" x14ac:dyDescent="0.2"/>
  <cols>
    <col min="1" max="1" width="19" style="542" customWidth="1"/>
    <col min="2" max="2" width="18.5703125" style="542" customWidth="1"/>
    <col min="3" max="3" width="34.7109375" style="542" customWidth="1"/>
    <col min="4" max="4" width="30.5703125" style="542" customWidth="1"/>
    <col min="5" max="5" width="25.7109375" style="542" customWidth="1"/>
    <col min="6" max="6" width="17.85546875" style="548" customWidth="1"/>
    <col min="7" max="7" width="24" style="542" customWidth="1"/>
    <col min="8" max="16384" width="9.140625" style="542"/>
  </cols>
  <sheetData>
    <row r="1" spans="1:7" ht="33.75" customHeight="1" thickBot="1" x14ac:dyDescent="0.25">
      <c r="A1" s="689" t="s">
        <v>644</v>
      </c>
      <c r="B1" s="689"/>
      <c r="C1" s="689"/>
      <c r="E1" s="690" t="s">
        <v>645</v>
      </c>
      <c r="F1" s="690"/>
      <c r="G1" s="690"/>
    </row>
    <row r="2" spans="1:7" s="545" customFormat="1" ht="15" x14ac:dyDescent="0.25">
      <c r="A2" s="543" t="s">
        <v>646</v>
      </c>
      <c r="B2" s="543" t="s">
        <v>647</v>
      </c>
      <c r="C2" s="544" t="s">
        <v>648</v>
      </c>
      <c r="E2" s="543" t="s">
        <v>646</v>
      </c>
      <c r="F2" s="543" t="s">
        <v>647</v>
      </c>
      <c r="G2" s="544" t="s">
        <v>648</v>
      </c>
    </row>
    <row r="3" spans="1:7" ht="25.5" x14ac:dyDescent="0.2">
      <c r="A3" s="546" t="s">
        <v>649</v>
      </c>
      <c r="B3" s="546" t="b">
        <v>0</v>
      </c>
      <c r="C3" s="547" t="s">
        <v>650</v>
      </c>
      <c r="F3" s="542"/>
    </row>
    <row r="4" spans="1:7" x14ac:dyDescent="0.2">
      <c r="F4" s="542"/>
    </row>
    <row r="5" spans="1:7" x14ac:dyDescent="0.2">
      <c r="F5" s="542"/>
    </row>
    <row r="6" spans="1:7" x14ac:dyDescent="0.2">
      <c r="F6" s="542"/>
    </row>
    <row r="7" spans="1:7" x14ac:dyDescent="0.2">
      <c r="F7" s="542"/>
    </row>
    <row r="8" spans="1:7" x14ac:dyDescent="0.2">
      <c r="F8" s="542"/>
    </row>
    <row r="9" spans="1:7" x14ac:dyDescent="0.2">
      <c r="F9" s="542"/>
    </row>
    <row r="10" spans="1:7" x14ac:dyDescent="0.2">
      <c r="F10" s="542"/>
    </row>
    <row r="11" spans="1:7" x14ac:dyDescent="0.2">
      <c r="F11" s="542"/>
    </row>
    <row r="12" spans="1:7" x14ac:dyDescent="0.2">
      <c r="F12" s="542"/>
    </row>
    <row r="13" spans="1:7" x14ac:dyDescent="0.2">
      <c r="F13" s="542"/>
    </row>
    <row r="14" spans="1:7" x14ac:dyDescent="0.2">
      <c r="F14" s="542"/>
    </row>
    <row r="15" spans="1:7" x14ac:dyDescent="0.2">
      <c r="F15" s="542"/>
    </row>
  </sheetData>
  <sheetProtection algorithmName="SHA-512" hashValue="0bxubu/0tT8JNAuUmihvr/D31Gc+5GYBjHpdlZUVmlrfO1wCbMjR6ILO9NW7dc/KR4whk2HBkM6F6fTqSaUqmg==" saltValue="p6qkRD7hunDKm9siP2XtWA==" spinCount="100000" sheet="1" objects="1" scenarios="1"/>
  <mergeCells count="2">
    <mergeCell ref="A1:C1"/>
    <mergeCell ref="E1:G1"/>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D4D6-5C5C-4069-B1DF-8AF0B35D70DE}">
  <sheetPr codeName="Sheet39">
    <tabColor rgb="FFB381D9"/>
  </sheetPr>
  <dimension ref="A1:H5"/>
  <sheetViews>
    <sheetView workbookViewId="0">
      <selection activeCell="E14" sqref="E14"/>
    </sheetView>
  </sheetViews>
  <sheetFormatPr defaultColWidth="9.140625" defaultRowHeight="12.75" x14ac:dyDescent="0.2"/>
  <cols>
    <col min="1" max="1" width="9.140625" style="372"/>
    <col min="2" max="2" width="15.28515625" style="372" bestFit="1" customWidth="1"/>
    <col min="3" max="3" width="9.140625" style="372"/>
    <col min="4" max="4" width="12.28515625" style="372" customWidth="1"/>
    <col min="5" max="5" width="9.85546875" style="372" customWidth="1"/>
    <col min="6" max="6" width="9.140625" style="372"/>
    <col min="7" max="7" width="17.85546875" style="372" customWidth="1"/>
    <col min="8" max="8" width="77" style="372" customWidth="1"/>
    <col min="9" max="16384" width="9.140625" style="372"/>
  </cols>
  <sheetData>
    <row r="1" spans="1:8" ht="24.6" customHeight="1" x14ac:dyDescent="0.2">
      <c r="A1" s="549" t="s">
        <v>185</v>
      </c>
      <c r="B1" s="549" t="s">
        <v>122</v>
      </c>
      <c r="C1" s="549" t="s">
        <v>125</v>
      </c>
      <c r="D1" s="549" t="s">
        <v>126</v>
      </c>
      <c r="E1" s="549" t="s">
        <v>127</v>
      </c>
      <c r="F1" s="549" t="s">
        <v>128</v>
      </c>
      <c r="G1" s="549" t="s">
        <v>651</v>
      </c>
      <c r="H1" s="411" t="s">
        <v>187</v>
      </c>
    </row>
    <row r="2" spans="1:8" ht="15" x14ac:dyDescent="0.25">
      <c r="A2" s="550" t="s">
        <v>237</v>
      </c>
      <c r="B2" s="550" t="s">
        <v>463</v>
      </c>
      <c r="C2" s="550" t="s">
        <v>548</v>
      </c>
      <c r="D2" s="550" t="s">
        <v>652</v>
      </c>
      <c r="E2" s="550">
        <v>1</v>
      </c>
      <c r="F2" s="550">
        <v>999</v>
      </c>
      <c r="G2" s="550" t="s">
        <v>653</v>
      </c>
      <c r="H2" s="551" t="s">
        <v>654</v>
      </c>
    </row>
    <row r="3" spans="1:8" ht="15" x14ac:dyDescent="0.25">
      <c r="A3" s="550" t="s">
        <v>237</v>
      </c>
      <c r="B3" s="550" t="s">
        <v>463</v>
      </c>
      <c r="C3" s="550" t="s">
        <v>548</v>
      </c>
      <c r="D3" s="550" t="s">
        <v>652</v>
      </c>
      <c r="E3" s="550">
        <v>1</v>
      </c>
      <c r="F3" s="550">
        <v>999</v>
      </c>
      <c r="G3" s="550" t="s">
        <v>655</v>
      </c>
      <c r="H3" s="551" t="s">
        <v>654</v>
      </c>
    </row>
    <row r="4" spans="1:8" ht="15" x14ac:dyDescent="0.25">
      <c r="A4" s="550" t="s">
        <v>237</v>
      </c>
      <c r="B4" s="550" t="s">
        <v>463</v>
      </c>
      <c r="C4" s="550" t="s">
        <v>548</v>
      </c>
      <c r="D4" s="550" t="s">
        <v>652</v>
      </c>
      <c r="E4" s="550">
        <v>1</v>
      </c>
      <c r="F4" s="550">
        <v>999</v>
      </c>
      <c r="G4" s="550" t="s">
        <v>656</v>
      </c>
      <c r="H4" s="551" t="s">
        <v>654</v>
      </c>
    </row>
    <row r="5" spans="1:8" ht="15" x14ac:dyDescent="0.25">
      <c r="A5" s="550" t="s">
        <v>237</v>
      </c>
      <c r="B5" s="550" t="s">
        <v>463</v>
      </c>
      <c r="C5" s="550" t="s">
        <v>548</v>
      </c>
      <c r="D5" s="550" t="s">
        <v>652</v>
      </c>
      <c r="E5" s="550">
        <v>1</v>
      </c>
      <c r="F5" s="550">
        <v>999</v>
      </c>
      <c r="G5" s="550" t="s">
        <v>657</v>
      </c>
      <c r="H5" s="551" t="s">
        <v>654</v>
      </c>
    </row>
  </sheetData>
  <sheetProtection algorithmName="SHA-512" hashValue="SD4C145VinTtC1q4ZEi3KAl1JquGQObDJRnw670cBSjTrEVRkSF2IwcwxQHmbDrHjeGE/fWlIspB2BhRkWS1Lw==" saltValue="B61DJ3jhCFhJCvz3vIcfgQ==" spinCount="100000" sheet="1" objects="1" scenarios="1" selectLockedCells="1" selectUnlockedCells="1"/>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B381D9"/>
  </sheetPr>
  <dimension ref="A1:H15"/>
  <sheetViews>
    <sheetView workbookViewId="0"/>
  </sheetViews>
  <sheetFormatPr defaultRowHeight="15" x14ac:dyDescent="0.25"/>
  <cols>
    <col min="1" max="1" width="10.42578125" bestFit="1" customWidth="1"/>
    <col min="2" max="2" width="10.28515625" style="9" bestFit="1" customWidth="1"/>
    <col min="3" max="3" width="14.5703125" style="9" bestFit="1" customWidth="1"/>
    <col min="4" max="4" width="8.28515625" style="9" bestFit="1" customWidth="1"/>
    <col min="5" max="5" width="11" style="9" bestFit="1" customWidth="1"/>
    <col min="6" max="6" width="19.5703125" style="9" customWidth="1"/>
    <col min="8" max="8" width="10.28515625" customWidth="1"/>
  </cols>
  <sheetData>
    <row r="1" spans="1:8" ht="45" x14ac:dyDescent="0.25">
      <c r="A1" s="107" t="s">
        <v>122</v>
      </c>
      <c r="B1" s="106" t="s">
        <v>125</v>
      </c>
      <c r="C1" s="106" t="s">
        <v>126</v>
      </c>
      <c r="D1" s="106" t="s">
        <v>127</v>
      </c>
      <c r="E1" s="106" t="s">
        <v>128</v>
      </c>
      <c r="F1" s="106" t="s">
        <v>168</v>
      </c>
      <c r="G1" s="114" t="s">
        <v>215</v>
      </c>
      <c r="H1" s="114" t="s">
        <v>216</v>
      </c>
    </row>
    <row r="2" spans="1:8" ht="15.75" thickBot="1" x14ac:dyDescent="0.3">
      <c r="A2" s="244"/>
      <c r="B2" s="245"/>
      <c r="C2" s="245"/>
      <c r="D2" s="245"/>
      <c r="E2" s="245"/>
      <c r="F2" s="245"/>
      <c r="G2" s="246"/>
      <c r="H2" s="246"/>
    </row>
    <row r="3" spans="1:8" x14ac:dyDescent="0.25">
      <c r="A3" s="212" t="s">
        <v>123</v>
      </c>
      <c r="B3" s="213" t="s">
        <v>295</v>
      </c>
      <c r="C3" s="213" t="s">
        <v>294</v>
      </c>
      <c r="D3" s="213">
        <v>1</v>
      </c>
      <c r="E3" s="213">
        <v>4</v>
      </c>
      <c r="F3" s="213" t="s">
        <v>167</v>
      </c>
      <c r="G3" s="186" t="s">
        <v>300</v>
      </c>
      <c r="H3" s="187" t="s">
        <v>129</v>
      </c>
    </row>
    <row r="4" spans="1:8" x14ac:dyDescent="0.25">
      <c r="A4" s="198" t="s">
        <v>123</v>
      </c>
      <c r="B4" s="199" t="s">
        <v>299</v>
      </c>
      <c r="C4" s="199" t="s">
        <v>144</v>
      </c>
      <c r="D4" s="199">
        <v>3</v>
      </c>
      <c r="E4" s="199">
        <v>4</v>
      </c>
      <c r="F4" s="199" t="s">
        <v>167</v>
      </c>
      <c r="G4" s="192" t="s">
        <v>300</v>
      </c>
      <c r="H4" s="193" t="s">
        <v>129</v>
      </c>
    </row>
    <row r="5" spans="1:8" x14ac:dyDescent="0.25">
      <c r="A5" s="214" t="s">
        <v>123</v>
      </c>
      <c r="B5" s="215" t="s">
        <v>143</v>
      </c>
      <c r="C5" s="215" t="s">
        <v>301</v>
      </c>
      <c r="D5" s="215">
        <v>1</v>
      </c>
      <c r="E5" s="215">
        <v>4</v>
      </c>
      <c r="F5" s="215" t="s">
        <v>166</v>
      </c>
      <c r="G5" s="194" t="s">
        <v>300</v>
      </c>
      <c r="H5" s="195" t="s">
        <v>129</v>
      </c>
    </row>
    <row r="6" spans="1:8" x14ac:dyDescent="0.25">
      <c r="A6" s="198" t="s">
        <v>123</v>
      </c>
      <c r="B6" s="199" t="s">
        <v>157</v>
      </c>
      <c r="C6" s="199" t="s">
        <v>296</v>
      </c>
      <c r="D6" s="199">
        <v>3</v>
      </c>
      <c r="E6" s="199">
        <v>4</v>
      </c>
      <c r="F6" s="199" t="s">
        <v>166</v>
      </c>
      <c r="G6" s="192" t="s">
        <v>300</v>
      </c>
      <c r="H6" s="193" t="s">
        <v>129</v>
      </c>
    </row>
    <row r="7" spans="1:8" x14ac:dyDescent="0.25">
      <c r="A7" s="200" t="s">
        <v>123</v>
      </c>
      <c r="B7" s="201" t="s">
        <v>255</v>
      </c>
      <c r="C7" s="201" t="s">
        <v>297</v>
      </c>
      <c r="D7" s="201">
        <v>3</v>
      </c>
      <c r="E7" s="201">
        <v>4</v>
      </c>
      <c r="F7" s="201" t="s">
        <v>162</v>
      </c>
      <c r="G7" s="188" t="s">
        <v>300</v>
      </c>
      <c r="H7" s="189" t="s">
        <v>129</v>
      </c>
    </row>
    <row r="8" spans="1:8" ht="15.75" thickBot="1" x14ac:dyDescent="0.3">
      <c r="A8" s="202" t="s">
        <v>123</v>
      </c>
      <c r="B8" s="203" t="s">
        <v>135</v>
      </c>
      <c r="C8" s="203" t="s">
        <v>298</v>
      </c>
      <c r="D8" s="203">
        <v>3</v>
      </c>
      <c r="E8" s="203">
        <v>4</v>
      </c>
      <c r="F8" s="203" t="s">
        <v>162</v>
      </c>
      <c r="G8" s="190" t="s">
        <v>300</v>
      </c>
      <c r="H8" s="191" t="s">
        <v>129</v>
      </c>
    </row>
    <row r="9" spans="1:8" x14ac:dyDescent="0.25">
      <c r="A9" s="204" t="s">
        <v>124</v>
      </c>
      <c r="B9" s="205" t="s">
        <v>156</v>
      </c>
      <c r="C9" s="205" t="s">
        <v>142</v>
      </c>
      <c r="D9" s="205">
        <v>3</v>
      </c>
      <c r="E9" s="205">
        <v>4</v>
      </c>
      <c r="F9" s="205" t="s">
        <v>167</v>
      </c>
      <c r="G9" s="196" t="s">
        <v>143</v>
      </c>
      <c r="H9" s="197" t="s">
        <v>129</v>
      </c>
    </row>
    <row r="10" spans="1:8" x14ac:dyDescent="0.25">
      <c r="A10" s="206" t="s">
        <v>124</v>
      </c>
      <c r="B10" s="207" t="s">
        <v>152</v>
      </c>
      <c r="C10" s="207" t="s">
        <v>163</v>
      </c>
      <c r="D10" s="207">
        <v>3</v>
      </c>
      <c r="E10" s="207">
        <v>4</v>
      </c>
      <c r="F10" s="207" t="s">
        <v>166</v>
      </c>
      <c r="G10" s="192" t="s">
        <v>143</v>
      </c>
      <c r="H10" s="193" t="s">
        <v>129</v>
      </c>
    </row>
    <row r="11" spans="1:8" x14ac:dyDescent="0.25">
      <c r="A11" s="208" t="s">
        <v>124</v>
      </c>
      <c r="B11" s="209" t="s">
        <v>130</v>
      </c>
      <c r="C11" s="209" t="s">
        <v>165</v>
      </c>
      <c r="D11" s="209">
        <v>3</v>
      </c>
      <c r="E11" s="209">
        <v>4</v>
      </c>
      <c r="F11" s="209" t="s">
        <v>162</v>
      </c>
      <c r="G11" s="188" t="s">
        <v>143</v>
      </c>
      <c r="H11" s="189" t="s">
        <v>129</v>
      </c>
    </row>
    <row r="12" spans="1:8" ht="15.75" thickBot="1" x14ac:dyDescent="0.3">
      <c r="A12" s="210" t="s">
        <v>124</v>
      </c>
      <c r="B12" s="211" t="s">
        <v>164</v>
      </c>
      <c r="C12" s="211" t="s">
        <v>163</v>
      </c>
      <c r="D12" s="211">
        <v>3</v>
      </c>
      <c r="E12" s="211">
        <v>4</v>
      </c>
      <c r="F12" s="211" t="s">
        <v>162</v>
      </c>
      <c r="G12" s="190" t="s">
        <v>143</v>
      </c>
      <c r="H12" s="191" t="s">
        <v>129</v>
      </c>
    </row>
    <row r="13" spans="1:8" x14ac:dyDescent="0.25">
      <c r="A13" s="107"/>
      <c r="B13" s="106"/>
      <c r="C13" s="106"/>
      <c r="D13" s="106"/>
      <c r="E13" s="106"/>
      <c r="F13" s="106"/>
      <c r="G13" s="114"/>
      <c r="H13" s="114"/>
    </row>
    <row r="15" spans="1:8" x14ac:dyDescent="0.25">
      <c r="A15" t="s">
        <v>161</v>
      </c>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9C337"/>
    <pageSetUpPr fitToPage="1"/>
  </sheetPr>
  <dimension ref="B1:BN23"/>
  <sheetViews>
    <sheetView workbookViewId="0"/>
  </sheetViews>
  <sheetFormatPr defaultColWidth="9.28515625" defaultRowHeight="11.65" customHeight="1" x14ac:dyDescent="0.25"/>
  <cols>
    <col min="1" max="2" width="1.42578125" style="283" customWidth="1"/>
    <col min="3" max="3" width="18.28515625" style="283" customWidth="1"/>
    <col min="4" max="4" width="79.7109375" style="283" customWidth="1"/>
    <col min="5" max="5" width="45.7109375" style="283" customWidth="1"/>
    <col min="6" max="6" width="1.28515625" style="283" customWidth="1"/>
    <col min="7" max="66" width="11.42578125" style="284" customWidth="1"/>
    <col min="67" max="16384" width="9.28515625" style="283"/>
  </cols>
  <sheetData>
    <row r="1" spans="2:66" ht="6.75" customHeight="1" thickBot="1" x14ac:dyDescent="0.3"/>
    <row r="2" spans="2:66" s="293" customFormat="1" ht="28.5" customHeight="1" x14ac:dyDescent="0.2">
      <c r="B2" s="298"/>
      <c r="C2" s="564"/>
      <c r="D2" s="564"/>
      <c r="E2" s="564"/>
      <c r="F2" s="425"/>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c r="BM2" s="294"/>
      <c r="BN2" s="294"/>
    </row>
    <row r="3" spans="2:66" s="320" customFormat="1" ht="33.75" customHeight="1" x14ac:dyDescent="0.25">
      <c r="B3" s="426"/>
      <c r="C3" s="427"/>
      <c r="D3" s="427"/>
      <c r="E3" s="428" t="str">
        <f>UPPER(Lists!K3)</f>
        <v>STATISTICAL OFFICE OF THE EUROPEAN UNION</v>
      </c>
      <c r="F3" s="429"/>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row>
    <row r="4" spans="2:66" ht="23.25" customHeight="1" x14ac:dyDescent="0.25">
      <c r="B4" s="290"/>
      <c r="C4" s="565" t="str">
        <f>UPPER(Lists!K7)</f>
        <v>ANNUAL REPORTING ON BATTERIES AND ACCUMULATORS AND WASTE BATTERIES AND ACCUMULATORS</v>
      </c>
      <c r="D4" s="565"/>
      <c r="E4" s="565"/>
      <c r="F4" s="430"/>
    </row>
    <row r="5" spans="2:66" ht="15.75" customHeight="1" x14ac:dyDescent="0.25">
      <c r="B5" s="289"/>
      <c r="C5" s="566" t="str">
        <f>CONCATENATE(Lists!K8," DATA COLLECTION")</f>
        <v>2024 DATA COLLECTION</v>
      </c>
      <c r="D5" s="566"/>
      <c r="E5" s="566"/>
      <c r="F5" s="431"/>
    </row>
    <row r="6" spans="2:66" ht="15.75" customHeight="1" thickBot="1" x14ac:dyDescent="0.3">
      <c r="B6" s="289"/>
      <c r="C6" s="288"/>
      <c r="D6" s="288"/>
      <c r="E6" s="288"/>
      <c r="F6" s="431"/>
    </row>
    <row r="7" spans="2:66" ht="30" customHeight="1" thickBot="1" x14ac:dyDescent="0.3">
      <c r="B7" s="287"/>
      <c r="C7" s="567" t="s">
        <v>446</v>
      </c>
      <c r="D7" s="567"/>
      <c r="E7" s="567"/>
      <c r="F7" s="432"/>
    </row>
    <row r="8" spans="2:66" ht="13.5" customHeight="1" x14ac:dyDescent="0.25">
      <c r="B8" s="287"/>
      <c r="C8" s="433"/>
      <c r="D8" s="433"/>
      <c r="E8" s="433"/>
      <c r="F8" s="432"/>
    </row>
    <row r="9" spans="2:66" s="434" customFormat="1" ht="19.5" customHeight="1" x14ac:dyDescent="0.25">
      <c r="B9" s="287"/>
      <c r="C9" s="563" t="s">
        <v>447</v>
      </c>
      <c r="D9" s="563"/>
      <c r="E9" s="563"/>
      <c r="F9" s="432"/>
      <c r="G9" s="435"/>
      <c r="H9" s="435"/>
      <c r="I9" s="435"/>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435"/>
      <c r="AX9" s="435"/>
      <c r="AY9" s="435"/>
      <c r="AZ9" s="435"/>
      <c r="BA9" s="435"/>
      <c r="BB9" s="435"/>
      <c r="BC9" s="435"/>
      <c r="BD9" s="435"/>
      <c r="BE9" s="435"/>
      <c r="BF9" s="435"/>
      <c r="BG9" s="435"/>
      <c r="BH9" s="435"/>
      <c r="BI9" s="435"/>
      <c r="BJ9" s="435"/>
      <c r="BK9" s="435"/>
      <c r="BL9" s="435"/>
      <c r="BM9" s="435"/>
      <c r="BN9" s="435"/>
    </row>
    <row r="10" spans="2:66" ht="12" customHeight="1" x14ac:dyDescent="0.25">
      <c r="B10" s="287"/>
      <c r="C10" s="436" t="s">
        <v>448</v>
      </c>
      <c r="D10" s="437" t="s">
        <v>203</v>
      </c>
      <c r="E10" s="437" t="s">
        <v>449</v>
      </c>
      <c r="F10" s="432"/>
    </row>
    <row r="11" spans="2:66" ht="21" customHeight="1" x14ac:dyDescent="0.25">
      <c r="B11" s="287"/>
      <c r="C11" s="438" t="s">
        <v>450</v>
      </c>
      <c r="D11" s="439" t="s">
        <v>451</v>
      </c>
      <c r="E11" s="440" t="s">
        <v>452</v>
      </c>
      <c r="F11" s="432"/>
    </row>
    <row r="12" spans="2:66" ht="21" customHeight="1" x14ac:dyDescent="0.25">
      <c r="B12" s="287"/>
      <c r="C12" s="438" t="s">
        <v>453</v>
      </c>
      <c r="D12" s="439" t="s">
        <v>454</v>
      </c>
      <c r="E12" s="440" t="s">
        <v>455</v>
      </c>
      <c r="F12" s="432"/>
    </row>
    <row r="13" spans="2:66" ht="21" customHeight="1" x14ac:dyDescent="0.25">
      <c r="B13" s="287"/>
      <c r="C13" s="438" t="s">
        <v>456</v>
      </c>
      <c r="D13" s="439" t="s">
        <v>457</v>
      </c>
      <c r="E13" s="440" t="s">
        <v>455</v>
      </c>
      <c r="F13" s="432"/>
    </row>
    <row r="14" spans="2:66" ht="21" customHeight="1" x14ac:dyDescent="0.25">
      <c r="B14" s="287"/>
      <c r="C14" s="438" t="s">
        <v>458</v>
      </c>
      <c r="D14" s="439" t="s">
        <v>458</v>
      </c>
      <c r="E14" s="440" t="s">
        <v>455</v>
      </c>
      <c r="F14" s="432"/>
    </row>
    <row r="15" spans="2:66" s="441" customFormat="1" ht="19.5" customHeight="1" x14ac:dyDescent="0.25">
      <c r="B15" s="287"/>
      <c r="C15" s="563" t="s">
        <v>459</v>
      </c>
      <c r="D15" s="563"/>
      <c r="E15" s="563"/>
      <c r="F15" s="43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2"/>
      <c r="AO15" s="442"/>
      <c r="AP15" s="442"/>
      <c r="AQ15" s="442"/>
      <c r="AR15" s="442"/>
      <c r="AS15" s="442"/>
      <c r="AT15" s="442"/>
      <c r="AU15" s="442"/>
      <c r="AV15" s="442"/>
      <c r="AW15" s="442"/>
      <c r="AX15" s="442"/>
      <c r="AY15" s="442"/>
      <c r="AZ15" s="442"/>
      <c r="BA15" s="442"/>
      <c r="BB15" s="442"/>
      <c r="BC15" s="442"/>
      <c r="BD15" s="442"/>
      <c r="BE15" s="442"/>
      <c r="BF15" s="442"/>
      <c r="BG15" s="442"/>
      <c r="BH15" s="442"/>
      <c r="BI15" s="442"/>
      <c r="BJ15" s="442"/>
      <c r="BK15" s="442"/>
      <c r="BL15" s="442"/>
      <c r="BM15" s="442"/>
      <c r="BN15" s="442"/>
    </row>
    <row r="16" spans="2:66" ht="12" customHeight="1" x14ac:dyDescent="0.25">
      <c r="B16" s="287"/>
      <c r="C16" s="436" t="s">
        <v>448</v>
      </c>
      <c r="D16" s="437" t="s">
        <v>203</v>
      </c>
      <c r="E16" s="437" t="s">
        <v>449</v>
      </c>
      <c r="F16" s="432"/>
    </row>
    <row r="17" spans="2:9" ht="21" customHeight="1" x14ac:dyDescent="0.25">
      <c r="B17" s="287"/>
      <c r="C17" s="443" t="s">
        <v>460</v>
      </c>
      <c r="D17" s="439" t="s">
        <v>461</v>
      </c>
      <c r="E17" s="440" t="s">
        <v>462</v>
      </c>
      <c r="F17" s="432"/>
    </row>
    <row r="18" spans="2:9" ht="21" customHeight="1" x14ac:dyDescent="0.25">
      <c r="B18" s="287"/>
      <c r="C18" s="443" t="s">
        <v>463</v>
      </c>
      <c r="D18" s="439" t="s">
        <v>586</v>
      </c>
      <c r="E18" s="440" t="s">
        <v>462</v>
      </c>
      <c r="F18" s="432"/>
    </row>
    <row r="19" spans="2:9" ht="30" customHeight="1" x14ac:dyDescent="0.25">
      <c r="B19" s="287"/>
      <c r="C19" s="444" t="s">
        <v>464</v>
      </c>
      <c r="D19" s="439" t="s">
        <v>470</v>
      </c>
      <c r="E19" s="440" t="s">
        <v>465</v>
      </c>
      <c r="F19" s="432"/>
    </row>
    <row r="20" spans="2:9" ht="42" customHeight="1" x14ac:dyDescent="0.25">
      <c r="B20" s="287"/>
      <c r="C20" s="444" t="s">
        <v>466</v>
      </c>
      <c r="D20" s="439" t="s">
        <v>531</v>
      </c>
      <c r="E20" s="440" t="s">
        <v>462</v>
      </c>
      <c r="F20" s="432"/>
    </row>
    <row r="21" spans="2:9" ht="42" customHeight="1" x14ac:dyDescent="0.25">
      <c r="B21" s="287"/>
      <c r="C21" s="443" t="s">
        <v>610</v>
      </c>
      <c r="D21" s="439" t="s">
        <v>611</v>
      </c>
      <c r="E21" s="440" t="s">
        <v>635</v>
      </c>
      <c r="F21" s="432"/>
    </row>
    <row r="22" spans="2:9" ht="30" customHeight="1" x14ac:dyDescent="0.25">
      <c r="B22" s="287"/>
      <c r="C22" s="445" t="s">
        <v>467</v>
      </c>
      <c r="D22" s="446" t="s">
        <v>468</v>
      </c>
      <c r="E22" s="440" t="s">
        <v>469</v>
      </c>
      <c r="F22" s="432"/>
      <c r="G22" s="456"/>
      <c r="H22" s="456"/>
      <c r="I22" s="456"/>
    </row>
    <row r="23" spans="2:9" ht="8.25" customHeight="1" thickBot="1" x14ac:dyDescent="0.3">
      <c r="B23" s="447"/>
      <c r="C23" s="448"/>
      <c r="D23" s="448"/>
      <c r="E23" s="448"/>
      <c r="F23" s="449"/>
    </row>
  </sheetData>
  <sheetProtection algorithmName="SHA-512" hashValue="nCuqRtiunHSHXj+nKv+u5OHvb3IWIw7E7xbUXvqKP/8kTu9XThcYGfjNyjbGOIchXa3TLE46CTnPfApg0JFCyQ==" saltValue="X5yTV5Llkh+fX0c9ROozCw==" spinCount="100000" sheet="1" objects="1" scenarios="1"/>
  <mergeCells count="6">
    <mergeCell ref="C15:E15"/>
    <mergeCell ref="C2:E2"/>
    <mergeCell ref="C4:E4"/>
    <mergeCell ref="C5:E5"/>
    <mergeCell ref="C7:E7"/>
    <mergeCell ref="C9:E9"/>
  </mergeCells>
  <hyperlinks>
    <hyperlink ref="D11" location="Index!A1" display="Structure of the questionnaire" xr:uid="{00000000-0004-0000-0100-000000000000}"/>
    <hyperlink ref="D12" location="'Basic instructions'!A1" display="Basic instructions" xr:uid="{00000000-0004-0000-0100-000001000000}"/>
    <hyperlink ref="D14" location="'Validation rules'!A1" display="Explanatory notes and methodology" xr:uid="{00000000-0004-0000-0100-000002000000}"/>
    <hyperlink ref="D20" location="Table_2!A1" display="Monitoring Compliance for Directive 2006/66/EC on batteries and accumulators and waste batteries and accumulators Recyling Efficiencies of the recycling processes on waste batteries and accumulators according to REG 493/2012" xr:uid="{00000000-0004-0000-0100-000003000000}"/>
    <hyperlink ref="D18" location="'Footnotes list'!A1" display="List of explanatory footnotes" xr:uid="{00000000-0004-0000-0100-000004000000}"/>
    <hyperlink ref="D17" location="'GETTING STARTED'!A1" display="Country and data collection definition. Administrative data." xr:uid="{00000000-0004-0000-0100-000005000000}"/>
    <hyperlink ref="D22" location="ErrorLog!A2" display="Validation result. List of errors and warnings revealed by the validation process" xr:uid="{00000000-0004-0000-0100-000006000000}"/>
    <hyperlink ref="D13" location="Methodology!A1" display="Detailed instructions and summary of the methodology" xr:uid="{00000000-0004-0000-0100-000007000000}"/>
    <hyperlink ref="D19" location="Table_1!A1" display="Monitoring Compliance for Directive 2006/66/EC on batteries and accumulators and waste batteries and accumulators" xr:uid="{00000000-0004-0000-0100-000008000000}"/>
    <hyperlink ref="D21" location="VoluntaryReporting!A1" display="Voluntary declarations on stocks, shipments and landfilling and voluntary answers on JRC questions on possible further disaggregations by type of battery " xr:uid="{00000000-0004-0000-0100-000009000000}"/>
  </hyperlinks>
  <pageMargins left="0.70866141732283472" right="0.70866141732283472" top="0.74803149606299213" bottom="0.74803149606299213" header="0.31496062992125984" footer="0.31496062992125984"/>
  <pageSetup paperSize="9" scale="88" orientation="landscape" verticalDpi="0" r:id="rId1"/>
  <headerFooter>
    <oddFooter>&amp;L&amp;F&amp;CPage &amp;P of &amp;N&amp;R&amp;A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tabColor rgb="FFB381D9"/>
  </sheetPr>
  <dimension ref="A1:A2"/>
  <sheetViews>
    <sheetView zoomScaleNormal="100" workbookViewId="0"/>
  </sheetViews>
  <sheetFormatPr defaultRowHeight="15" x14ac:dyDescent="0.25"/>
  <cols>
    <col min="1" max="1" width="27" style="9" customWidth="1"/>
  </cols>
  <sheetData>
    <row r="1" spans="1:1" x14ac:dyDescent="0.25">
      <c r="A1" s="114" t="s">
        <v>306</v>
      </c>
    </row>
    <row r="2" spans="1:1" x14ac:dyDescent="0.25">
      <c r="A2" s="9" t="s">
        <v>307</v>
      </c>
    </row>
  </sheetData>
  <sheetProtection algorithmName="SHA-512" hashValue="G8tu1KHQMeTDj4yYjqq+MNfyDgzY8n54wSxNvvXASl6ZXtUWx6gWZD6dCEF2NIWKGICLfnHKqGcvxUikZaCRAA==" saltValue="2XiILB5wlhcHJdbWRpOmJA==" spinCount="100000" sheet="1" selectLockedCells="1" selectUn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8">
    <tabColor rgb="FFB381D9"/>
  </sheetPr>
  <dimension ref="A1:K16"/>
  <sheetViews>
    <sheetView workbookViewId="0"/>
  </sheetViews>
  <sheetFormatPr defaultRowHeight="15" x14ac:dyDescent="0.25"/>
  <cols>
    <col min="1" max="1" width="8.7109375" customWidth="1"/>
    <col min="2" max="2" width="10.42578125" bestFit="1" customWidth="1"/>
    <col min="3" max="3" width="7.7109375" style="9" customWidth="1"/>
    <col min="4" max="4" width="11.5703125" style="9" customWidth="1"/>
    <col min="5" max="5" width="5.28515625" style="9" customWidth="1"/>
    <col min="6" max="6" width="8.28515625" style="9" customWidth="1"/>
    <col min="7" max="7" width="15" style="9" customWidth="1"/>
    <col min="8" max="8" width="13.28515625" style="9" customWidth="1"/>
    <col min="9" max="9" width="6.7109375" customWidth="1"/>
  </cols>
  <sheetData>
    <row r="1" spans="1:11" ht="45" x14ac:dyDescent="0.25">
      <c r="A1" s="114" t="s">
        <v>185</v>
      </c>
      <c r="B1" s="114" t="s">
        <v>122</v>
      </c>
      <c r="C1" s="114" t="s">
        <v>184</v>
      </c>
      <c r="D1" s="114" t="s">
        <v>183</v>
      </c>
      <c r="E1" s="114" t="s">
        <v>182</v>
      </c>
      <c r="F1" s="114" t="s">
        <v>181</v>
      </c>
      <c r="G1" s="114" t="s">
        <v>238</v>
      </c>
      <c r="H1" s="114" t="s">
        <v>179</v>
      </c>
      <c r="J1" s="169" t="s">
        <v>239</v>
      </c>
    </row>
    <row r="2" spans="1:11" x14ac:dyDescent="0.25">
      <c r="A2" t="s">
        <v>237</v>
      </c>
      <c r="B2" t="s">
        <v>123</v>
      </c>
      <c r="C2" s="9" t="s">
        <v>143</v>
      </c>
      <c r="D2" s="9" t="s">
        <v>144</v>
      </c>
      <c r="E2" s="9">
        <v>1</v>
      </c>
      <c r="F2" s="9">
        <v>4</v>
      </c>
      <c r="G2" s="115" t="s">
        <v>129</v>
      </c>
      <c r="H2" s="9">
        <v>2</v>
      </c>
    </row>
    <row r="3" spans="1:11" x14ac:dyDescent="0.25">
      <c r="A3" t="s">
        <v>237</v>
      </c>
      <c r="B3" t="s">
        <v>124</v>
      </c>
      <c r="C3" s="9" t="s">
        <v>130</v>
      </c>
      <c r="D3" s="9" t="s">
        <v>142</v>
      </c>
      <c r="E3" s="9">
        <v>1</v>
      </c>
      <c r="F3" s="9">
        <v>4</v>
      </c>
      <c r="G3" s="115" t="s">
        <v>129</v>
      </c>
      <c r="H3" s="9">
        <v>2</v>
      </c>
    </row>
    <row r="4" spans="1:11" x14ac:dyDescent="0.25">
      <c r="G4" s="115"/>
      <c r="J4" s="167" t="s">
        <v>214</v>
      </c>
      <c r="K4" s="168"/>
    </row>
    <row r="5" spans="1:11" x14ac:dyDescent="0.25">
      <c r="G5" s="115"/>
    </row>
    <row r="6" spans="1:11" x14ac:dyDescent="0.25">
      <c r="G6" s="115"/>
    </row>
    <row r="7" spans="1:11" x14ac:dyDescent="0.25">
      <c r="B7" s="110"/>
      <c r="C7" s="115"/>
      <c r="D7" s="115"/>
      <c r="E7" s="115"/>
      <c r="F7" s="115"/>
      <c r="G7" s="115"/>
      <c r="H7" s="115"/>
    </row>
    <row r="8" spans="1:11" x14ac:dyDescent="0.25">
      <c r="B8" s="110"/>
      <c r="C8" s="115"/>
      <c r="D8" s="115"/>
      <c r="E8" s="115"/>
      <c r="F8" s="115"/>
      <c r="G8" s="115"/>
      <c r="H8" s="115"/>
    </row>
    <row r="9" spans="1:11" x14ac:dyDescent="0.25">
      <c r="B9" s="110"/>
      <c r="C9" s="115"/>
      <c r="D9" s="115"/>
      <c r="E9" s="115"/>
      <c r="F9" s="115"/>
      <c r="G9" s="115"/>
      <c r="H9" s="115"/>
    </row>
    <row r="10" spans="1:11" x14ac:dyDescent="0.25">
      <c r="B10" s="110"/>
      <c r="C10" s="115"/>
      <c r="D10" s="115"/>
      <c r="E10" s="115"/>
      <c r="F10" s="115"/>
      <c r="G10" s="115"/>
      <c r="H10" s="115"/>
    </row>
    <row r="11" spans="1:11" x14ac:dyDescent="0.25">
      <c r="B11" s="110"/>
      <c r="C11" s="115"/>
      <c r="D11" s="115"/>
      <c r="E11" s="115"/>
      <c r="F11" s="115"/>
      <c r="G11" s="115"/>
      <c r="H11" s="115"/>
      <c r="J11" s="167" t="s">
        <v>218</v>
      </c>
    </row>
    <row r="12" spans="1:11" x14ac:dyDescent="0.25">
      <c r="B12" s="110"/>
      <c r="C12" s="115"/>
      <c r="D12" s="115"/>
      <c r="E12" s="115"/>
      <c r="F12" s="115"/>
      <c r="G12" s="115"/>
      <c r="H12" s="115"/>
    </row>
    <row r="13" spans="1:11" x14ac:dyDescent="0.25">
      <c r="B13" s="110"/>
      <c r="C13" s="115"/>
      <c r="D13" s="115"/>
      <c r="E13" s="115"/>
      <c r="F13" s="115"/>
      <c r="G13" s="115"/>
      <c r="H13" s="115"/>
    </row>
    <row r="14" spans="1:11" x14ac:dyDescent="0.25">
      <c r="B14" s="110"/>
      <c r="C14" s="115"/>
      <c r="D14" s="115"/>
      <c r="E14" s="115"/>
      <c r="F14" s="115"/>
      <c r="G14" s="115"/>
      <c r="H14" s="115"/>
    </row>
    <row r="15" spans="1:11" x14ac:dyDescent="0.25">
      <c r="B15" s="110"/>
      <c r="C15" s="115"/>
      <c r="D15" s="115"/>
      <c r="E15" s="115"/>
      <c r="F15" s="115"/>
      <c r="G15" s="115"/>
      <c r="H15" s="115"/>
    </row>
    <row r="16" spans="1:11" x14ac:dyDescent="0.25">
      <c r="B16" s="110"/>
      <c r="C16" s="115"/>
      <c r="D16" s="115"/>
      <c r="E16" s="115"/>
      <c r="F16" s="115"/>
      <c r="G16" s="115"/>
      <c r="H16" s="115"/>
    </row>
  </sheetData>
  <sheetProtection algorithmName="SHA-512" hashValue="dnDKT4097Q24T3Cmtq/TQb9KelxIw51xdSy4F3kfqukVJlnszAL9u3fwkCliIHa19SFdjvltBJzPgYJTsLVfRg==" saltValue="OvzCwNPq3eJo7K7HGS4SkA==" spinCount="100000" sheet="1" selectLockedCells="1" selectUn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tabColor rgb="FFB381D9"/>
  </sheetPr>
  <dimension ref="A1:M38"/>
  <sheetViews>
    <sheetView workbookViewId="0"/>
  </sheetViews>
  <sheetFormatPr defaultRowHeight="15" x14ac:dyDescent="0.25"/>
  <cols>
    <col min="2" max="2" width="11.42578125" style="9" bestFit="1" customWidth="1"/>
    <col min="3" max="3" width="7.42578125" style="9" customWidth="1"/>
    <col min="4" max="4" width="9.28515625" style="9" customWidth="1"/>
    <col min="5" max="5" width="6.7109375" style="9" customWidth="1"/>
    <col min="6" max="6" width="8.7109375" style="9" customWidth="1"/>
    <col min="7" max="7" width="12" style="9" customWidth="1"/>
    <col min="8" max="8" width="10.7109375" bestFit="1" customWidth="1"/>
    <col min="11" max="11" width="24.7109375" customWidth="1"/>
    <col min="12" max="12" width="32.7109375" customWidth="1"/>
    <col min="13" max="13" width="19.28515625" customWidth="1"/>
  </cols>
  <sheetData>
    <row r="1" spans="1:13" ht="60" x14ac:dyDescent="0.25">
      <c r="A1" s="114" t="s">
        <v>185</v>
      </c>
      <c r="B1" s="114" t="s">
        <v>122</v>
      </c>
      <c r="C1" s="171" t="s">
        <v>184</v>
      </c>
      <c r="D1" s="114" t="s">
        <v>183</v>
      </c>
      <c r="E1" s="114" t="s">
        <v>182</v>
      </c>
      <c r="F1" s="114" t="s">
        <v>181</v>
      </c>
      <c r="G1" s="173" t="s">
        <v>220</v>
      </c>
      <c r="H1" s="175" t="s">
        <v>219</v>
      </c>
      <c r="I1" s="114" t="s">
        <v>242</v>
      </c>
      <c r="J1" s="114" t="s">
        <v>179</v>
      </c>
      <c r="K1" s="177" t="s">
        <v>277</v>
      </c>
      <c r="L1" s="169" t="s">
        <v>240</v>
      </c>
      <c r="M1" s="111" t="s">
        <v>221</v>
      </c>
    </row>
    <row r="2" spans="1:13" x14ac:dyDescent="0.25">
      <c r="A2" t="s">
        <v>178</v>
      </c>
      <c r="B2" t="s">
        <v>124</v>
      </c>
      <c r="C2" s="9" t="s">
        <v>152</v>
      </c>
      <c r="D2" s="9" t="s">
        <v>142</v>
      </c>
      <c r="E2" s="115">
        <v>3</v>
      </c>
      <c r="F2" s="9">
        <v>4</v>
      </c>
      <c r="G2" s="9">
        <v>0</v>
      </c>
      <c r="H2" s="9">
        <v>100</v>
      </c>
      <c r="I2" s="115" t="s">
        <v>61</v>
      </c>
      <c r="J2" s="9">
        <v>2</v>
      </c>
      <c r="K2" s="172" t="s">
        <v>184</v>
      </c>
      <c r="L2" s="174" t="s">
        <v>259</v>
      </c>
      <c r="M2" s="176" t="s">
        <v>260</v>
      </c>
    </row>
    <row r="3" spans="1:13" x14ac:dyDescent="0.25">
      <c r="A3" t="s">
        <v>237</v>
      </c>
      <c r="B3" t="s">
        <v>123</v>
      </c>
      <c r="C3" s="9" t="s">
        <v>156</v>
      </c>
      <c r="D3" s="9" t="s">
        <v>294</v>
      </c>
      <c r="E3" s="115">
        <v>999</v>
      </c>
      <c r="F3" s="9">
        <v>4</v>
      </c>
      <c r="G3" s="9">
        <v>0</v>
      </c>
      <c r="H3" s="9">
        <v>100</v>
      </c>
      <c r="I3" s="115" t="s">
        <v>129</v>
      </c>
      <c r="J3" s="9">
        <v>2</v>
      </c>
      <c r="K3" s="172"/>
      <c r="L3" s="174"/>
      <c r="M3" s="176"/>
    </row>
    <row r="4" spans="1:13" x14ac:dyDescent="0.25">
      <c r="B4"/>
      <c r="E4" s="115"/>
      <c r="H4" s="9"/>
      <c r="I4" s="115"/>
      <c r="J4" s="9"/>
      <c r="K4" s="172"/>
      <c r="L4" s="174"/>
      <c r="M4" s="176"/>
    </row>
    <row r="5" spans="1:13" x14ac:dyDescent="0.25">
      <c r="A5" s="109" t="s">
        <v>178</v>
      </c>
      <c r="B5" s="109" t="s">
        <v>124</v>
      </c>
      <c r="C5" s="216" t="s">
        <v>130</v>
      </c>
      <c r="D5" s="216"/>
      <c r="E5" s="217">
        <v>3</v>
      </c>
      <c r="F5" s="217">
        <v>4</v>
      </c>
      <c r="G5" s="216" t="s">
        <v>164</v>
      </c>
      <c r="H5" s="216"/>
      <c r="I5" s="216" t="s">
        <v>129</v>
      </c>
      <c r="J5" s="216">
        <v>2</v>
      </c>
      <c r="K5" t="s">
        <v>262</v>
      </c>
      <c r="L5" t="s">
        <v>261</v>
      </c>
    </row>
    <row r="6" spans="1:13" x14ac:dyDescent="0.25">
      <c r="A6" s="109" t="s">
        <v>178</v>
      </c>
      <c r="B6" s="109" t="s">
        <v>124</v>
      </c>
      <c r="C6" s="216" t="s">
        <v>131</v>
      </c>
      <c r="D6" s="216"/>
      <c r="E6" s="217">
        <v>3</v>
      </c>
      <c r="F6" s="217">
        <v>4</v>
      </c>
      <c r="G6" s="216" t="s">
        <v>241</v>
      </c>
      <c r="H6" s="216" t="s">
        <v>130</v>
      </c>
      <c r="I6" s="216" t="s">
        <v>129</v>
      </c>
      <c r="J6" s="216">
        <v>2</v>
      </c>
      <c r="K6" t="s">
        <v>263</v>
      </c>
      <c r="L6" t="s">
        <v>261</v>
      </c>
      <c r="M6" t="s">
        <v>266</v>
      </c>
    </row>
    <row r="7" spans="1:13" x14ac:dyDescent="0.25">
      <c r="A7" s="109" t="s">
        <v>178</v>
      </c>
      <c r="B7" s="109" t="s">
        <v>124</v>
      </c>
      <c r="C7" s="216" t="s">
        <v>136</v>
      </c>
      <c r="D7" s="216"/>
      <c r="E7" s="217">
        <v>3</v>
      </c>
      <c r="F7" s="217">
        <v>4</v>
      </c>
      <c r="G7" s="216" t="s">
        <v>245</v>
      </c>
      <c r="H7" s="216"/>
      <c r="I7" s="216" t="s">
        <v>129</v>
      </c>
      <c r="J7" s="216">
        <v>2</v>
      </c>
      <c r="K7" t="s">
        <v>264</v>
      </c>
      <c r="L7" t="s">
        <v>261</v>
      </c>
    </row>
    <row r="8" spans="1:13" x14ac:dyDescent="0.25">
      <c r="A8" s="109" t="s">
        <v>178</v>
      </c>
      <c r="B8" s="109" t="s">
        <v>124</v>
      </c>
      <c r="C8" s="216" t="s">
        <v>137</v>
      </c>
      <c r="D8" s="216"/>
      <c r="E8" s="217">
        <v>3</v>
      </c>
      <c r="F8" s="217">
        <v>4</v>
      </c>
      <c r="G8" s="216" t="s">
        <v>244</v>
      </c>
      <c r="H8" s="216" t="s">
        <v>136</v>
      </c>
      <c r="I8" s="216" t="s">
        <v>129</v>
      </c>
      <c r="J8" s="216">
        <v>2</v>
      </c>
      <c r="K8" t="s">
        <v>265</v>
      </c>
      <c r="L8" t="s">
        <v>261</v>
      </c>
      <c r="M8" t="s">
        <v>267</v>
      </c>
    </row>
    <row r="9" spans="1:13" x14ac:dyDescent="0.25">
      <c r="A9" s="109" t="s">
        <v>178</v>
      </c>
      <c r="B9" s="109" t="s">
        <v>124</v>
      </c>
      <c r="C9" s="216" t="s">
        <v>138</v>
      </c>
      <c r="D9" s="216"/>
      <c r="E9" s="217">
        <v>3</v>
      </c>
      <c r="F9" s="217">
        <v>4</v>
      </c>
      <c r="G9" s="216" t="s">
        <v>243</v>
      </c>
      <c r="H9" s="216"/>
      <c r="I9" s="216" t="s">
        <v>129</v>
      </c>
      <c r="J9" s="216">
        <v>2</v>
      </c>
      <c r="K9" t="s">
        <v>270</v>
      </c>
      <c r="L9" t="s">
        <v>261</v>
      </c>
    </row>
    <row r="10" spans="1:13" x14ac:dyDescent="0.25">
      <c r="A10" s="109" t="s">
        <v>178</v>
      </c>
      <c r="B10" s="109" t="s">
        <v>124</v>
      </c>
      <c r="C10" s="216" t="s">
        <v>246</v>
      </c>
      <c r="D10" s="216"/>
      <c r="E10" s="217">
        <v>3</v>
      </c>
      <c r="F10" s="217">
        <v>4</v>
      </c>
      <c r="G10" s="216" t="s">
        <v>247</v>
      </c>
      <c r="H10" s="216"/>
      <c r="I10" s="216" t="s">
        <v>129</v>
      </c>
      <c r="J10" s="216">
        <v>2</v>
      </c>
      <c r="K10" t="s">
        <v>262</v>
      </c>
      <c r="L10" t="s">
        <v>261</v>
      </c>
    </row>
    <row r="11" spans="1:13" x14ac:dyDescent="0.25">
      <c r="A11" s="109" t="s">
        <v>178</v>
      </c>
      <c r="B11" s="109" t="s">
        <v>124</v>
      </c>
      <c r="C11" s="216" t="s">
        <v>248</v>
      </c>
      <c r="D11" s="216"/>
      <c r="E11" s="217">
        <v>3</v>
      </c>
      <c r="F11" s="217">
        <v>4</v>
      </c>
      <c r="G11" s="216" t="s">
        <v>249</v>
      </c>
      <c r="H11" s="216" t="s">
        <v>246</v>
      </c>
      <c r="I11" s="216" t="s">
        <v>129</v>
      </c>
      <c r="J11" s="216">
        <v>2</v>
      </c>
      <c r="K11" t="s">
        <v>263</v>
      </c>
      <c r="L11" t="s">
        <v>261</v>
      </c>
      <c r="M11" t="s">
        <v>266</v>
      </c>
    </row>
    <row r="12" spans="1:13" x14ac:dyDescent="0.25">
      <c r="A12" s="109" t="s">
        <v>178</v>
      </c>
      <c r="B12" s="109" t="s">
        <v>124</v>
      </c>
      <c r="C12" s="216" t="s">
        <v>250</v>
      </c>
      <c r="D12" s="216"/>
      <c r="E12" s="217">
        <v>3</v>
      </c>
      <c r="F12" s="217">
        <v>4</v>
      </c>
      <c r="G12" s="216" t="s">
        <v>251</v>
      </c>
      <c r="H12" s="216"/>
      <c r="I12" s="216" t="s">
        <v>129</v>
      </c>
      <c r="J12" s="216">
        <v>2</v>
      </c>
      <c r="K12" t="s">
        <v>264</v>
      </c>
      <c r="L12" t="s">
        <v>261</v>
      </c>
    </row>
    <row r="13" spans="1:13" x14ac:dyDescent="0.25">
      <c r="A13" s="109" t="s">
        <v>178</v>
      </c>
      <c r="B13" s="109" t="s">
        <v>124</v>
      </c>
      <c r="C13" s="216" t="s">
        <v>252</v>
      </c>
      <c r="D13" s="216"/>
      <c r="E13" s="217">
        <v>3</v>
      </c>
      <c r="F13" s="217">
        <v>4</v>
      </c>
      <c r="G13" s="216" t="s">
        <v>253</v>
      </c>
      <c r="H13" s="216" t="s">
        <v>250</v>
      </c>
      <c r="I13" s="216" t="s">
        <v>129</v>
      </c>
      <c r="J13" s="216">
        <v>2</v>
      </c>
      <c r="K13" t="s">
        <v>265</v>
      </c>
      <c r="L13" t="s">
        <v>261</v>
      </c>
      <c r="M13" t="s">
        <v>267</v>
      </c>
    </row>
    <row r="14" spans="1:13" x14ac:dyDescent="0.25">
      <c r="A14" s="109" t="s">
        <v>178</v>
      </c>
      <c r="B14" s="109" t="s">
        <v>124</v>
      </c>
      <c r="C14" s="216" t="s">
        <v>254</v>
      </c>
      <c r="D14" s="216"/>
      <c r="E14" s="217">
        <v>3</v>
      </c>
      <c r="F14" s="217">
        <v>4</v>
      </c>
      <c r="G14" s="216" t="s">
        <v>165</v>
      </c>
      <c r="H14" s="216"/>
      <c r="I14" s="216" t="s">
        <v>129</v>
      </c>
      <c r="J14" s="216">
        <v>2</v>
      </c>
      <c r="K14" t="s">
        <v>270</v>
      </c>
      <c r="L14" t="s">
        <v>261</v>
      </c>
    </row>
    <row r="15" spans="1:13" x14ac:dyDescent="0.25">
      <c r="A15" s="109" t="s">
        <v>178</v>
      </c>
      <c r="B15" s="109" t="s">
        <v>124</v>
      </c>
      <c r="C15" s="216" t="s">
        <v>143</v>
      </c>
      <c r="D15" s="216"/>
      <c r="E15" s="217">
        <v>3</v>
      </c>
      <c r="F15" s="217">
        <v>4</v>
      </c>
      <c r="G15" s="216" t="s">
        <v>134</v>
      </c>
      <c r="H15" s="216"/>
      <c r="I15" s="216" t="s">
        <v>129</v>
      </c>
      <c r="J15" s="216">
        <v>2</v>
      </c>
      <c r="K15" t="s">
        <v>262</v>
      </c>
      <c r="L15" t="s">
        <v>261</v>
      </c>
    </row>
    <row r="16" spans="1:13" x14ac:dyDescent="0.25">
      <c r="A16" s="109" t="s">
        <v>178</v>
      </c>
      <c r="B16" s="109" t="s">
        <v>124</v>
      </c>
      <c r="C16" s="216" t="s">
        <v>255</v>
      </c>
      <c r="D16" s="216"/>
      <c r="E16" s="217">
        <v>3</v>
      </c>
      <c r="F16" s="217">
        <v>4</v>
      </c>
      <c r="G16" s="216" t="s">
        <v>135</v>
      </c>
      <c r="H16" s="216" t="s">
        <v>143</v>
      </c>
      <c r="I16" s="216" t="s">
        <v>129</v>
      </c>
      <c r="J16" s="216">
        <v>2</v>
      </c>
      <c r="K16" t="s">
        <v>263</v>
      </c>
      <c r="L16" t="s">
        <v>261</v>
      </c>
      <c r="M16" t="s">
        <v>266</v>
      </c>
    </row>
    <row r="17" spans="1:13" x14ac:dyDescent="0.25">
      <c r="A17" s="109" t="s">
        <v>178</v>
      </c>
      <c r="B17" s="109" t="s">
        <v>124</v>
      </c>
      <c r="C17" s="216" t="s">
        <v>256</v>
      </c>
      <c r="D17" s="216"/>
      <c r="E17" s="217">
        <v>3</v>
      </c>
      <c r="F17" s="217">
        <v>4</v>
      </c>
      <c r="G17" s="216" t="s">
        <v>140</v>
      </c>
      <c r="H17" s="216"/>
      <c r="I17" s="216" t="s">
        <v>129</v>
      </c>
      <c r="J17" s="216">
        <v>2</v>
      </c>
      <c r="K17" t="s">
        <v>264</v>
      </c>
      <c r="L17" t="s">
        <v>261</v>
      </c>
    </row>
    <row r="18" spans="1:13" x14ac:dyDescent="0.25">
      <c r="A18" s="109" t="s">
        <v>178</v>
      </c>
      <c r="B18" s="109" t="s">
        <v>124</v>
      </c>
      <c r="C18" s="216" t="s">
        <v>257</v>
      </c>
      <c r="D18" s="216"/>
      <c r="E18" s="217">
        <v>3</v>
      </c>
      <c r="F18" s="217">
        <v>4</v>
      </c>
      <c r="G18" s="216" t="s">
        <v>141</v>
      </c>
      <c r="H18" s="216" t="s">
        <v>256</v>
      </c>
      <c r="I18" s="216" t="s">
        <v>129</v>
      </c>
      <c r="J18" s="216">
        <v>2</v>
      </c>
      <c r="K18" t="s">
        <v>265</v>
      </c>
      <c r="L18" t="s">
        <v>261</v>
      </c>
      <c r="M18" t="s">
        <v>267</v>
      </c>
    </row>
    <row r="19" spans="1:13" x14ac:dyDescent="0.25">
      <c r="A19" s="109" t="s">
        <v>178</v>
      </c>
      <c r="B19" s="109" t="s">
        <v>124</v>
      </c>
      <c r="C19" s="216" t="s">
        <v>258</v>
      </c>
      <c r="D19" s="216"/>
      <c r="E19" s="217">
        <v>3</v>
      </c>
      <c r="F19" s="217">
        <v>4</v>
      </c>
      <c r="G19" s="216" t="s">
        <v>139</v>
      </c>
      <c r="H19" s="216"/>
      <c r="I19" s="216" t="s">
        <v>129</v>
      </c>
      <c r="J19" s="216">
        <v>2</v>
      </c>
      <c r="K19" t="s">
        <v>270</v>
      </c>
      <c r="L19" t="s">
        <v>261</v>
      </c>
    </row>
    <row r="20" spans="1:13" x14ac:dyDescent="0.25">
      <c r="A20" s="111" t="s">
        <v>178</v>
      </c>
      <c r="B20" s="111" t="s">
        <v>124</v>
      </c>
      <c r="C20" s="112" t="s">
        <v>164</v>
      </c>
      <c r="D20" s="112"/>
      <c r="E20" s="170">
        <v>3</v>
      </c>
      <c r="F20" s="170">
        <v>4</v>
      </c>
      <c r="G20" s="112" t="s">
        <v>241</v>
      </c>
      <c r="H20" s="112" t="s">
        <v>130</v>
      </c>
      <c r="I20" s="112" t="s">
        <v>129</v>
      </c>
      <c r="J20" s="112">
        <v>2</v>
      </c>
      <c r="K20" t="s">
        <v>271</v>
      </c>
      <c r="L20" t="s">
        <v>268</v>
      </c>
      <c r="M20" t="s">
        <v>261</v>
      </c>
    </row>
    <row r="21" spans="1:13" x14ac:dyDescent="0.25">
      <c r="A21" s="111" t="s">
        <v>178</v>
      </c>
      <c r="B21" s="111" t="s">
        <v>124</v>
      </c>
      <c r="C21" s="112" t="s">
        <v>241</v>
      </c>
      <c r="D21" s="112"/>
      <c r="E21" s="170">
        <v>3</v>
      </c>
      <c r="F21" s="170">
        <v>4</v>
      </c>
      <c r="G21" s="112"/>
      <c r="H21" s="112" t="s">
        <v>131</v>
      </c>
      <c r="I21" s="112" t="s">
        <v>129</v>
      </c>
      <c r="J21" s="112">
        <v>2</v>
      </c>
      <c r="K21" t="s">
        <v>272</v>
      </c>
      <c r="M21" t="s">
        <v>261</v>
      </c>
    </row>
    <row r="22" spans="1:13" x14ac:dyDescent="0.25">
      <c r="A22" s="111" t="s">
        <v>178</v>
      </c>
      <c r="B22" s="111" t="s">
        <v>124</v>
      </c>
      <c r="C22" s="112" t="s">
        <v>245</v>
      </c>
      <c r="D22" s="112"/>
      <c r="E22" s="170">
        <v>3</v>
      </c>
      <c r="F22" s="170">
        <v>4</v>
      </c>
      <c r="G22" s="112" t="s">
        <v>244</v>
      </c>
      <c r="H22" s="112" t="s">
        <v>136</v>
      </c>
      <c r="I22" s="112" t="s">
        <v>129</v>
      </c>
      <c r="J22" s="112">
        <v>2</v>
      </c>
      <c r="K22" t="s">
        <v>273</v>
      </c>
      <c r="L22" t="s">
        <v>269</v>
      </c>
      <c r="M22" t="s">
        <v>261</v>
      </c>
    </row>
    <row r="23" spans="1:13" x14ac:dyDescent="0.25">
      <c r="A23" s="111" t="s">
        <v>178</v>
      </c>
      <c r="B23" s="111" t="s">
        <v>124</v>
      </c>
      <c r="C23" s="112" t="s">
        <v>244</v>
      </c>
      <c r="D23" s="112"/>
      <c r="E23" s="170">
        <v>3</v>
      </c>
      <c r="F23" s="170">
        <v>4</v>
      </c>
      <c r="G23" s="112"/>
      <c r="H23" s="112" t="s">
        <v>137</v>
      </c>
      <c r="I23" s="112" t="s">
        <v>129</v>
      </c>
      <c r="J23" s="112">
        <v>2</v>
      </c>
      <c r="K23" t="s">
        <v>274</v>
      </c>
      <c r="M23" t="s">
        <v>261</v>
      </c>
    </row>
    <row r="24" spans="1:13" x14ac:dyDescent="0.25">
      <c r="A24" s="111" t="s">
        <v>178</v>
      </c>
      <c r="B24" s="111" t="s">
        <v>124</v>
      </c>
      <c r="C24" s="112" t="s">
        <v>243</v>
      </c>
      <c r="D24" s="112"/>
      <c r="E24" s="170">
        <v>3</v>
      </c>
      <c r="F24" s="170">
        <v>4</v>
      </c>
      <c r="G24" s="112"/>
      <c r="H24" s="112" t="s">
        <v>138</v>
      </c>
      <c r="I24" s="112" t="s">
        <v>129</v>
      </c>
      <c r="J24" s="112">
        <v>2</v>
      </c>
      <c r="K24" t="s">
        <v>275</v>
      </c>
      <c r="M24" t="s">
        <v>261</v>
      </c>
    </row>
    <row r="25" spans="1:13" x14ac:dyDescent="0.25">
      <c r="A25" s="111" t="s">
        <v>178</v>
      </c>
      <c r="B25" s="111" t="s">
        <v>124</v>
      </c>
      <c r="C25" s="112" t="s">
        <v>247</v>
      </c>
      <c r="D25" s="112"/>
      <c r="E25" s="170">
        <v>3</v>
      </c>
      <c r="F25" s="170">
        <v>4</v>
      </c>
      <c r="G25" s="112" t="s">
        <v>249</v>
      </c>
      <c r="H25" s="112" t="s">
        <v>246</v>
      </c>
      <c r="I25" s="112" t="s">
        <v>129</v>
      </c>
      <c r="J25" s="112">
        <v>2</v>
      </c>
      <c r="K25" t="s">
        <v>271</v>
      </c>
      <c r="L25" t="s">
        <v>268</v>
      </c>
      <c r="M25" t="s">
        <v>261</v>
      </c>
    </row>
    <row r="26" spans="1:13" x14ac:dyDescent="0.25">
      <c r="A26" s="111" t="s">
        <v>178</v>
      </c>
      <c r="B26" s="111" t="s">
        <v>124</v>
      </c>
      <c r="C26" s="112" t="s">
        <v>249</v>
      </c>
      <c r="D26" s="112"/>
      <c r="E26" s="170">
        <v>3</v>
      </c>
      <c r="F26" s="170">
        <v>4</v>
      </c>
      <c r="G26" s="112"/>
      <c r="H26" s="112" t="s">
        <v>248</v>
      </c>
      <c r="I26" s="112" t="s">
        <v>129</v>
      </c>
      <c r="J26" s="112">
        <v>2</v>
      </c>
      <c r="K26" t="s">
        <v>272</v>
      </c>
      <c r="M26" t="s">
        <v>261</v>
      </c>
    </row>
    <row r="27" spans="1:13" x14ac:dyDescent="0.25">
      <c r="A27" s="111" t="s">
        <v>178</v>
      </c>
      <c r="B27" s="111" t="s">
        <v>124</v>
      </c>
      <c r="C27" s="112" t="s">
        <v>251</v>
      </c>
      <c r="D27" s="112"/>
      <c r="E27" s="170">
        <v>3</v>
      </c>
      <c r="F27" s="170">
        <v>4</v>
      </c>
      <c r="G27" s="112" t="s">
        <v>253</v>
      </c>
      <c r="H27" s="112" t="s">
        <v>250</v>
      </c>
      <c r="I27" s="112" t="s">
        <v>129</v>
      </c>
      <c r="J27" s="112">
        <v>2</v>
      </c>
      <c r="K27" t="s">
        <v>273</v>
      </c>
      <c r="L27" t="s">
        <v>269</v>
      </c>
      <c r="M27" t="s">
        <v>261</v>
      </c>
    </row>
    <row r="28" spans="1:13" x14ac:dyDescent="0.25">
      <c r="A28" s="111" t="s">
        <v>178</v>
      </c>
      <c r="B28" s="111" t="s">
        <v>124</v>
      </c>
      <c r="C28" s="112" t="s">
        <v>253</v>
      </c>
      <c r="D28" s="112"/>
      <c r="E28" s="170">
        <v>3</v>
      </c>
      <c r="F28" s="170">
        <v>4</v>
      </c>
      <c r="G28" s="112"/>
      <c r="H28" s="112" t="s">
        <v>252</v>
      </c>
      <c r="I28" s="112" t="s">
        <v>129</v>
      </c>
      <c r="J28" s="112">
        <v>2</v>
      </c>
      <c r="K28" t="s">
        <v>274</v>
      </c>
      <c r="M28" t="s">
        <v>261</v>
      </c>
    </row>
    <row r="29" spans="1:13" x14ac:dyDescent="0.25">
      <c r="A29" s="111" t="s">
        <v>178</v>
      </c>
      <c r="B29" s="111" t="s">
        <v>124</v>
      </c>
      <c r="C29" s="112" t="s">
        <v>165</v>
      </c>
      <c r="D29" s="112"/>
      <c r="E29" s="170">
        <v>3</v>
      </c>
      <c r="F29" s="170">
        <v>4</v>
      </c>
      <c r="G29" s="112"/>
      <c r="H29" s="112" t="s">
        <v>254</v>
      </c>
      <c r="I29" s="112" t="s">
        <v>129</v>
      </c>
      <c r="J29" s="112">
        <v>2</v>
      </c>
      <c r="K29" t="s">
        <v>275</v>
      </c>
      <c r="M29" t="s">
        <v>261</v>
      </c>
    </row>
    <row r="30" spans="1:13" x14ac:dyDescent="0.25">
      <c r="A30" s="111" t="s">
        <v>178</v>
      </c>
      <c r="B30" s="111" t="s">
        <v>124</v>
      </c>
      <c r="C30" s="112" t="s">
        <v>134</v>
      </c>
      <c r="D30" s="112"/>
      <c r="E30" s="170">
        <v>3</v>
      </c>
      <c r="F30" s="170">
        <v>4</v>
      </c>
      <c r="G30" s="112" t="s">
        <v>135</v>
      </c>
      <c r="H30" s="112" t="s">
        <v>143</v>
      </c>
      <c r="I30" s="112" t="s">
        <v>129</v>
      </c>
      <c r="J30" s="112">
        <v>2</v>
      </c>
      <c r="K30" t="s">
        <v>271</v>
      </c>
      <c r="L30" t="s">
        <v>268</v>
      </c>
      <c r="M30" t="s">
        <v>261</v>
      </c>
    </row>
    <row r="31" spans="1:13" x14ac:dyDescent="0.25">
      <c r="A31" s="111" t="s">
        <v>178</v>
      </c>
      <c r="B31" s="111" t="s">
        <v>124</v>
      </c>
      <c r="C31" s="112" t="s">
        <v>135</v>
      </c>
      <c r="D31" s="112"/>
      <c r="E31" s="170">
        <v>3</v>
      </c>
      <c r="F31" s="170">
        <v>4</v>
      </c>
      <c r="G31" s="112"/>
      <c r="H31" s="112" t="s">
        <v>255</v>
      </c>
      <c r="I31" s="112" t="s">
        <v>129</v>
      </c>
      <c r="J31" s="112">
        <v>2</v>
      </c>
      <c r="K31" t="s">
        <v>272</v>
      </c>
      <c r="M31" t="s">
        <v>261</v>
      </c>
    </row>
    <row r="32" spans="1:13" x14ac:dyDescent="0.25">
      <c r="A32" s="111" t="s">
        <v>178</v>
      </c>
      <c r="B32" s="111" t="s">
        <v>124</v>
      </c>
      <c r="C32" s="112" t="s">
        <v>140</v>
      </c>
      <c r="D32" s="112"/>
      <c r="E32" s="170">
        <v>3</v>
      </c>
      <c r="F32" s="170">
        <v>4</v>
      </c>
      <c r="G32" s="112" t="s">
        <v>141</v>
      </c>
      <c r="H32" s="112" t="s">
        <v>256</v>
      </c>
      <c r="I32" s="112" t="s">
        <v>129</v>
      </c>
      <c r="J32" s="112">
        <v>2</v>
      </c>
      <c r="K32" t="s">
        <v>273</v>
      </c>
      <c r="L32" t="s">
        <v>269</v>
      </c>
      <c r="M32" t="s">
        <v>261</v>
      </c>
    </row>
    <row r="33" spans="1:13" x14ac:dyDescent="0.25">
      <c r="A33" s="111" t="s">
        <v>178</v>
      </c>
      <c r="B33" s="111" t="s">
        <v>124</v>
      </c>
      <c r="C33" s="112" t="s">
        <v>141</v>
      </c>
      <c r="D33" s="112"/>
      <c r="E33" s="170">
        <v>3</v>
      </c>
      <c r="F33" s="170">
        <v>4</v>
      </c>
      <c r="G33" s="112"/>
      <c r="H33" s="112" t="s">
        <v>257</v>
      </c>
      <c r="I33" s="112" t="s">
        <v>129</v>
      </c>
      <c r="J33" s="112">
        <v>2</v>
      </c>
      <c r="K33" t="s">
        <v>274</v>
      </c>
      <c r="M33" t="s">
        <v>261</v>
      </c>
    </row>
    <row r="34" spans="1:13" x14ac:dyDescent="0.25">
      <c r="A34" s="111" t="s">
        <v>178</v>
      </c>
      <c r="B34" s="111" t="s">
        <v>124</v>
      </c>
      <c r="C34" s="112" t="s">
        <v>139</v>
      </c>
      <c r="D34" s="112"/>
      <c r="E34" s="170">
        <v>3</v>
      </c>
      <c r="F34" s="170">
        <v>4</v>
      </c>
      <c r="G34" s="112"/>
      <c r="H34" s="112" t="s">
        <v>258</v>
      </c>
      <c r="I34" s="112" t="s">
        <v>129</v>
      </c>
      <c r="J34" s="112">
        <v>2</v>
      </c>
      <c r="K34" t="s">
        <v>275</v>
      </c>
      <c r="M34" t="s">
        <v>261</v>
      </c>
    </row>
    <row r="35" spans="1:13" x14ac:dyDescent="0.25">
      <c r="B35"/>
      <c r="E35"/>
      <c r="H35" s="9"/>
      <c r="I35" s="115"/>
      <c r="J35" s="9"/>
    </row>
    <row r="36" spans="1:13" x14ac:dyDescent="0.25">
      <c r="B36"/>
      <c r="E36"/>
      <c r="H36" s="9"/>
      <c r="I36" s="115"/>
      <c r="J36" s="9"/>
    </row>
    <row r="37" spans="1:13" x14ac:dyDescent="0.25">
      <c r="B37"/>
      <c r="E37"/>
      <c r="H37" s="9"/>
      <c r="I37" s="115"/>
      <c r="J37" s="9"/>
    </row>
    <row r="38" spans="1:13" x14ac:dyDescent="0.25">
      <c r="B38"/>
      <c r="E38"/>
      <c r="H38" s="9"/>
      <c r="I38" s="115"/>
      <c r="J38" s="9"/>
    </row>
  </sheetData>
  <sheetProtection algorithmName="SHA-512" hashValue="oGQsiMyfJ5RRxisUBWJKS4+fmTWelNnxU4m6c6mH9Z0obDg6+vtm6ZfwpjQPV1BtY1JeuH8SgY7hh6CvGBTcyA==" saltValue="IxYU9w4X3GRYbkRg50qhTw==" spinCount="100000" sheet="1" selectLockedCells="1" selectUnlockedCells="1"/>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tabColor rgb="FFB381D9"/>
  </sheetPr>
  <dimension ref="A1:O4"/>
  <sheetViews>
    <sheetView workbookViewId="0"/>
  </sheetViews>
  <sheetFormatPr defaultRowHeight="15" x14ac:dyDescent="0.25"/>
  <cols>
    <col min="2" max="2" width="10.28515625" customWidth="1"/>
    <col min="4" max="4" width="9.42578125" customWidth="1"/>
    <col min="6" max="6" width="10.5703125" customWidth="1"/>
  </cols>
  <sheetData>
    <row r="1" spans="1:15" ht="36" customHeight="1" x14ac:dyDescent="0.25">
      <c r="A1" s="114" t="s">
        <v>185</v>
      </c>
      <c r="B1" s="114" t="s">
        <v>213</v>
      </c>
      <c r="C1" s="114" t="s">
        <v>184</v>
      </c>
      <c r="D1" s="114" t="s">
        <v>183</v>
      </c>
      <c r="E1" s="114" t="s">
        <v>182</v>
      </c>
      <c r="F1" s="114" t="s">
        <v>181</v>
      </c>
      <c r="H1" s="169" t="s">
        <v>233</v>
      </c>
    </row>
    <row r="2" spans="1:15" x14ac:dyDescent="0.25">
      <c r="A2" s="108" t="s">
        <v>302</v>
      </c>
      <c r="B2" s="108" t="s">
        <v>123</v>
      </c>
      <c r="C2" s="9" t="s">
        <v>143</v>
      </c>
      <c r="D2" s="9" t="s">
        <v>294</v>
      </c>
      <c r="E2" s="9">
        <v>1</v>
      </c>
      <c r="F2" s="9">
        <v>4</v>
      </c>
      <c r="H2" s="111" t="s">
        <v>232</v>
      </c>
      <c r="I2" s="111"/>
      <c r="J2" s="111"/>
      <c r="K2" s="111"/>
      <c r="L2" s="111"/>
      <c r="M2" s="111"/>
      <c r="N2" s="111"/>
      <c r="O2" s="111"/>
    </row>
    <row r="3" spans="1:15" x14ac:dyDescent="0.25">
      <c r="A3" s="108" t="s">
        <v>302</v>
      </c>
      <c r="B3" s="108" t="s">
        <v>123</v>
      </c>
      <c r="C3" s="9" t="s">
        <v>157</v>
      </c>
      <c r="D3" s="9" t="s">
        <v>144</v>
      </c>
      <c r="E3" s="9">
        <v>3</v>
      </c>
      <c r="F3" s="9">
        <v>4</v>
      </c>
      <c r="H3" s="111"/>
      <c r="I3" s="111"/>
      <c r="J3" s="111"/>
      <c r="K3" s="111"/>
      <c r="L3" s="111"/>
      <c r="M3" s="111"/>
      <c r="N3" s="111"/>
      <c r="O3" s="111"/>
    </row>
    <row r="4" spans="1:15" x14ac:dyDescent="0.25">
      <c r="A4" s="108" t="s">
        <v>302</v>
      </c>
      <c r="B4" s="108" t="s">
        <v>124</v>
      </c>
      <c r="C4" s="108" t="s">
        <v>152</v>
      </c>
      <c r="D4" s="108" t="s">
        <v>142</v>
      </c>
      <c r="E4" s="108">
        <v>3</v>
      </c>
      <c r="F4" s="108">
        <v>4</v>
      </c>
    </row>
  </sheetData>
  <sheetProtection algorithmName="SHA-512" hashValue="0IXdS+vDtt1xawZBUPsutx77AXTPbvnvEGqU3i63k53JtwmKapQCiYWgHpcaXYnGZ7wPSWhJZZBVUPB0SGi96w==" saltValue="uOcVd5hNyxKjyavtaetmeQ==" spinCount="100000" sheet="1" selectLockedCells="1" selectUnlockedCells="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tabColor rgb="FFB381D9"/>
  </sheetPr>
  <dimension ref="A1:P110"/>
  <sheetViews>
    <sheetView workbookViewId="0"/>
  </sheetViews>
  <sheetFormatPr defaultRowHeight="15" x14ac:dyDescent="0.25"/>
  <cols>
    <col min="1" max="1" width="8.7109375" customWidth="1"/>
    <col min="2" max="2" width="12.7109375" style="116" customWidth="1"/>
    <col min="3" max="3" width="37.7109375" customWidth="1"/>
    <col min="4" max="4" width="9.7109375" customWidth="1"/>
    <col min="5" max="5" width="11.28515625" customWidth="1"/>
    <col min="6" max="6" width="10.28515625" customWidth="1"/>
    <col min="7" max="7" width="9.5703125" customWidth="1"/>
    <col min="8" max="8" width="9.7109375" customWidth="1"/>
    <col min="9" max="9" width="10.7109375" customWidth="1"/>
    <col min="10" max="10" width="9.7109375" customWidth="1"/>
    <col min="11" max="11" width="12.7109375" customWidth="1"/>
    <col min="12" max="12" width="9.7109375" customWidth="1"/>
    <col min="13" max="13" width="148.42578125" customWidth="1"/>
  </cols>
  <sheetData>
    <row r="1" spans="1:16" s="9" customFormat="1" ht="72.75" customHeight="1" thickBot="1" x14ac:dyDescent="0.3">
      <c r="A1" s="114" t="s">
        <v>185</v>
      </c>
      <c r="B1" s="114" t="s">
        <v>213</v>
      </c>
      <c r="C1" s="114" t="s">
        <v>196</v>
      </c>
      <c r="D1" s="114" t="s">
        <v>212</v>
      </c>
      <c r="E1" s="114" t="s">
        <v>211</v>
      </c>
      <c r="F1" s="114" t="s">
        <v>192</v>
      </c>
      <c r="G1" s="114" t="s">
        <v>191</v>
      </c>
      <c r="H1" s="114" t="s">
        <v>190</v>
      </c>
      <c r="I1" s="114" t="s">
        <v>210</v>
      </c>
      <c r="J1" s="114" t="s">
        <v>188</v>
      </c>
      <c r="K1" s="411" t="s">
        <v>425</v>
      </c>
      <c r="L1" s="411" t="s">
        <v>179</v>
      </c>
      <c r="M1" s="114" t="s">
        <v>187</v>
      </c>
      <c r="P1" s="169" t="s">
        <v>233</v>
      </c>
    </row>
    <row r="2" spans="1:16" ht="14.65" customHeight="1" x14ac:dyDescent="0.25">
      <c r="A2" s="166" t="s">
        <v>178</v>
      </c>
      <c r="B2" s="165" t="s">
        <v>123</v>
      </c>
      <c r="C2" s="164" t="s">
        <v>303</v>
      </c>
      <c r="D2" s="163" t="s">
        <v>143</v>
      </c>
      <c r="E2" s="163" t="s">
        <v>295</v>
      </c>
      <c r="F2" s="162">
        <v>999</v>
      </c>
      <c r="G2" s="162">
        <v>4</v>
      </c>
      <c r="H2" s="160" t="s">
        <v>209</v>
      </c>
      <c r="I2" s="161">
        <v>0.1</v>
      </c>
      <c r="J2" s="160" t="s">
        <v>129</v>
      </c>
      <c r="K2" s="160" t="s">
        <v>61</v>
      </c>
      <c r="L2" s="160">
        <v>3</v>
      </c>
      <c r="M2" s="159" t="s">
        <v>312</v>
      </c>
      <c r="P2" s="111" t="s">
        <v>217</v>
      </c>
    </row>
    <row r="3" spans="1:16" ht="14.65" customHeight="1" thickBot="1" x14ac:dyDescent="0.3">
      <c r="A3" s="156" t="s">
        <v>178</v>
      </c>
      <c r="B3" s="155" t="s">
        <v>123</v>
      </c>
      <c r="C3" s="154" t="s">
        <v>303</v>
      </c>
      <c r="D3" s="153" t="s">
        <v>143</v>
      </c>
      <c r="E3" s="153" t="s">
        <v>295</v>
      </c>
      <c r="F3" s="152">
        <v>999</v>
      </c>
      <c r="G3" s="152">
        <v>4</v>
      </c>
      <c r="H3" s="150" t="s">
        <v>208</v>
      </c>
      <c r="I3" s="151">
        <v>0.1</v>
      </c>
      <c r="J3" s="150" t="s">
        <v>61</v>
      </c>
      <c r="K3" s="150" t="s">
        <v>61</v>
      </c>
      <c r="L3" s="150">
        <v>3</v>
      </c>
      <c r="M3" s="149" t="s">
        <v>315</v>
      </c>
    </row>
    <row r="4" spans="1:16" ht="14.65" customHeight="1" x14ac:dyDescent="0.25">
      <c r="A4" s="166" t="s">
        <v>178</v>
      </c>
      <c r="B4" s="165" t="s">
        <v>123</v>
      </c>
      <c r="C4" s="164" t="s">
        <v>304</v>
      </c>
      <c r="D4" s="163" t="s">
        <v>134</v>
      </c>
      <c r="E4" s="163" t="s">
        <v>305</v>
      </c>
      <c r="F4" s="162">
        <v>999</v>
      </c>
      <c r="G4" s="162">
        <v>4</v>
      </c>
      <c r="H4" s="160" t="s">
        <v>209</v>
      </c>
      <c r="I4" s="161">
        <v>0.1</v>
      </c>
      <c r="J4" s="160" t="s">
        <v>129</v>
      </c>
      <c r="K4" s="160" t="s">
        <v>61</v>
      </c>
      <c r="L4" s="160">
        <v>3</v>
      </c>
      <c r="M4" s="159" t="s">
        <v>313</v>
      </c>
    </row>
    <row r="5" spans="1:16" ht="14.65" customHeight="1" thickBot="1" x14ac:dyDescent="0.3">
      <c r="A5" s="156" t="s">
        <v>178</v>
      </c>
      <c r="B5" s="155" t="s">
        <v>123</v>
      </c>
      <c r="C5" s="154" t="s">
        <v>304</v>
      </c>
      <c r="D5" s="153" t="s">
        <v>134</v>
      </c>
      <c r="E5" s="153" t="s">
        <v>305</v>
      </c>
      <c r="F5" s="152">
        <v>999</v>
      </c>
      <c r="G5" s="152">
        <v>4</v>
      </c>
      <c r="H5" s="150" t="s">
        <v>208</v>
      </c>
      <c r="I5" s="151">
        <v>0.1</v>
      </c>
      <c r="J5" s="150" t="s">
        <v>61</v>
      </c>
      <c r="K5" s="150" t="s">
        <v>61</v>
      </c>
      <c r="L5" s="150">
        <v>3</v>
      </c>
      <c r="M5" s="149" t="s">
        <v>314</v>
      </c>
    </row>
    <row r="6" spans="1:16" x14ac:dyDescent="0.25">
      <c r="A6" s="166" t="s">
        <v>178</v>
      </c>
      <c r="B6" s="165" t="s">
        <v>124</v>
      </c>
      <c r="C6" s="164" t="s">
        <v>164</v>
      </c>
      <c r="D6" s="163" t="s">
        <v>130</v>
      </c>
      <c r="E6" s="163" t="s">
        <v>258</v>
      </c>
      <c r="F6" s="162">
        <v>3</v>
      </c>
      <c r="G6" s="162">
        <v>4</v>
      </c>
      <c r="H6" s="160" t="s">
        <v>208</v>
      </c>
      <c r="I6" s="161">
        <v>0</v>
      </c>
      <c r="J6" s="160" t="s">
        <v>129</v>
      </c>
      <c r="K6" s="160" t="s">
        <v>61</v>
      </c>
      <c r="L6" s="160">
        <v>3</v>
      </c>
      <c r="M6" s="159" t="s">
        <v>540</v>
      </c>
    </row>
    <row r="7" spans="1:16" x14ac:dyDescent="0.25">
      <c r="A7" s="158" t="s">
        <v>178</v>
      </c>
      <c r="B7" s="141" t="s">
        <v>124</v>
      </c>
      <c r="C7" s="140" t="s">
        <v>131</v>
      </c>
      <c r="D7" s="139" t="s">
        <v>130</v>
      </c>
      <c r="E7" s="139" t="s">
        <v>257</v>
      </c>
      <c r="F7" s="138">
        <v>6</v>
      </c>
      <c r="G7" s="138">
        <v>4</v>
      </c>
      <c r="H7" s="136" t="s">
        <v>208</v>
      </c>
      <c r="I7" s="137">
        <v>0</v>
      </c>
      <c r="J7" s="136" t="s">
        <v>129</v>
      </c>
      <c r="K7" s="136" t="s">
        <v>61</v>
      </c>
      <c r="L7" s="136">
        <v>3</v>
      </c>
      <c r="M7" s="157" t="s">
        <v>538</v>
      </c>
    </row>
    <row r="8" spans="1:16" ht="15.75" thickBot="1" x14ac:dyDescent="0.3">
      <c r="A8" s="156" t="s">
        <v>178</v>
      </c>
      <c r="B8" s="155" t="s">
        <v>124</v>
      </c>
      <c r="C8" s="154" t="s">
        <v>241</v>
      </c>
      <c r="D8" s="153" t="s">
        <v>164</v>
      </c>
      <c r="E8" s="153" t="s">
        <v>141</v>
      </c>
      <c r="F8" s="152">
        <v>6</v>
      </c>
      <c r="G8" s="152">
        <v>4</v>
      </c>
      <c r="H8" s="150" t="s">
        <v>208</v>
      </c>
      <c r="I8" s="151">
        <v>0</v>
      </c>
      <c r="J8" s="150" t="s">
        <v>129</v>
      </c>
      <c r="K8" s="150" t="s">
        <v>61</v>
      </c>
      <c r="L8" s="150">
        <v>3</v>
      </c>
      <c r="M8" s="149" t="s">
        <v>539</v>
      </c>
    </row>
    <row r="9" spans="1:16" x14ac:dyDescent="0.25">
      <c r="A9" s="148"/>
      <c r="B9" s="148"/>
      <c r="C9" s="147"/>
      <c r="D9" s="146"/>
      <c r="E9" s="146"/>
      <c r="F9" s="145"/>
      <c r="G9" s="145"/>
      <c r="H9" s="143"/>
      <c r="I9" s="144"/>
      <c r="J9" s="143"/>
      <c r="K9" s="143"/>
      <c r="L9" s="143"/>
      <c r="M9" s="142"/>
    </row>
    <row r="10" spans="1:16" x14ac:dyDescent="0.25">
      <c r="A10" s="141"/>
      <c r="B10" s="141"/>
      <c r="C10" s="140"/>
      <c r="D10" s="139"/>
      <c r="E10" s="139"/>
      <c r="F10" s="138"/>
      <c r="G10" s="138"/>
      <c r="H10" s="136"/>
      <c r="I10" s="137"/>
      <c r="J10" s="136"/>
      <c r="K10" s="136"/>
      <c r="L10" s="136"/>
      <c r="M10" s="135"/>
    </row>
    <row r="11" spans="1:16" ht="14.65" customHeight="1" x14ac:dyDescent="0.25">
      <c r="A11" s="110"/>
      <c r="B11" s="108"/>
      <c r="C11" s="116"/>
      <c r="D11" s="108"/>
      <c r="E11" s="108"/>
      <c r="F11" s="134"/>
      <c r="G11" s="134"/>
      <c r="H11" s="132"/>
      <c r="I11" s="133"/>
      <c r="J11" s="132"/>
      <c r="K11" s="132"/>
      <c r="L11" s="132"/>
      <c r="M11" s="131"/>
    </row>
    <row r="12" spans="1:16" s="124" customFormat="1" ht="67.5" customHeight="1" x14ac:dyDescent="0.25">
      <c r="B12" s="129"/>
      <c r="C12" s="130"/>
      <c r="D12" s="129"/>
      <c r="E12" s="129"/>
      <c r="F12" s="691" t="s">
        <v>207</v>
      </c>
      <c r="G12" s="691"/>
      <c r="H12" s="128" t="s">
        <v>206</v>
      </c>
      <c r="I12" s="127" t="s">
        <v>205</v>
      </c>
      <c r="J12" s="126" t="s">
        <v>204</v>
      </c>
      <c r="K12" s="126"/>
      <c r="L12" s="126"/>
      <c r="M12" s="125"/>
    </row>
    <row r="14" spans="1:16" x14ac:dyDescent="0.25">
      <c r="A14" s="122" t="s">
        <v>203</v>
      </c>
      <c r="B14" s="121"/>
      <c r="C14" s="120"/>
      <c r="D14" s="120"/>
      <c r="E14" s="120"/>
      <c r="F14" s="120"/>
      <c r="G14" s="120"/>
      <c r="H14" s="120"/>
      <c r="I14" s="120"/>
      <c r="J14" s="120"/>
      <c r="K14" s="120"/>
      <c r="L14" s="120"/>
      <c r="M14" s="120"/>
    </row>
    <row r="15" spans="1:16" x14ac:dyDescent="0.25">
      <c r="A15" s="116" t="s">
        <v>202</v>
      </c>
      <c r="C15" s="108"/>
      <c r="D15" s="108"/>
      <c r="E15" s="108"/>
      <c r="F15" s="108"/>
      <c r="G15" s="108"/>
      <c r="H15" s="108"/>
      <c r="I15" s="108"/>
      <c r="J15" s="108"/>
      <c r="K15" s="108"/>
      <c r="L15" s="108"/>
      <c r="M15" s="108"/>
    </row>
    <row r="16" spans="1:16" x14ac:dyDescent="0.25">
      <c r="A16" s="123" t="s">
        <v>201</v>
      </c>
      <c r="C16" s="108"/>
      <c r="D16" s="108"/>
      <c r="E16" s="108"/>
      <c r="F16" s="108"/>
      <c r="G16" s="108"/>
      <c r="H16" s="108"/>
      <c r="I16" s="108"/>
      <c r="J16" s="108"/>
      <c r="K16" s="108"/>
      <c r="L16" s="108"/>
      <c r="M16" s="108"/>
    </row>
    <row r="17" spans="1:13" x14ac:dyDescent="0.25">
      <c r="A17" s="123" t="s">
        <v>200</v>
      </c>
      <c r="C17" s="108"/>
      <c r="D17" s="108"/>
      <c r="E17" s="108"/>
      <c r="F17" s="108"/>
      <c r="G17" s="108"/>
      <c r="H17" s="108"/>
      <c r="I17" s="108"/>
      <c r="J17" s="108"/>
      <c r="K17" s="108"/>
      <c r="L17" s="108"/>
      <c r="M17" s="108"/>
    </row>
    <row r="18" spans="1:13" x14ac:dyDescent="0.25">
      <c r="A18" s="123" t="s">
        <v>199</v>
      </c>
      <c r="C18" s="108"/>
      <c r="D18" s="108"/>
      <c r="E18" s="108"/>
      <c r="F18" s="108"/>
      <c r="G18" s="108"/>
      <c r="H18" s="108"/>
      <c r="I18" s="108"/>
      <c r="J18" s="108"/>
      <c r="K18" s="108"/>
      <c r="L18" s="108"/>
      <c r="M18" s="108"/>
    </row>
    <row r="19" spans="1:13" x14ac:dyDescent="0.25">
      <c r="A19" s="123"/>
      <c r="C19" s="108"/>
      <c r="D19" s="108"/>
      <c r="E19" s="108"/>
      <c r="F19" s="108"/>
      <c r="G19" s="108"/>
      <c r="H19" s="108"/>
      <c r="I19" s="108"/>
      <c r="J19" s="108"/>
      <c r="K19" s="108"/>
      <c r="L19" s="108"/>
      <c r="M19" s="108"/>
    </row>
    <row r="20" spans="1:13" x14ac:dyDescent="0.25">
      <c r="A20" s="123"/>
      <c r="C20" s="108"/>
      <c r="D20" s="108"/>
      <c r="E20" s="108"/>
      <c r="F20" s="108"/>
      <c r="G20" s="108"/>
      <c r="H20" s="108"/>
      <c r="I20" s="108"/>
      <c r="J20" s="108"/>
      <c r="K20" s="108"/>
      <c r="L20" s="108"/>
      <c r="M20" s="108"/>
    </row>
    <row r="21" spans="1:13" x14ac:dyDescent="0.25">
      <c r="A21" s="122" t="s">
        <v>198</v>
      </c>
      <c r="B21" s="121"/>
      <c r="C21" s="120"/>
      <c r="D21" s="120"/>
      <c r="E21" s="120"/>
      <c r="F21" s="120"/>
      <c r="G21" s="120"/>
      <c r="H21" s="120"/>
      <c r="I21" s="120"/>
      <c r="J21" s="120"/>
      <c r="K21" s="120"/>
      <c r="L21" s="120"/>
      <c r="M21" s="120"/>
    </row>
    <row r="22" spans="1:13" x14ac:dyDescent="0.25">
      <c r="A22" s="119" t="s">
        <v>122</v>
      </c>
      <c r="B22" s="117"/>
      <c r="C22" s="116" t="s">
        <v>197</v>
      </c>
      <c r="E22" s="108"/>
      <c r="F22" s="108"/>
      <c r="G22" s="108"/>
      <c r="H22" s="108"/>
      <c r="I22" s="108"/>
      <c r="J22" s="108"/>
      <c r="K22" s="108"/>
      <c r="L22" s="108"/>
      <c r="M22" s="108"/>
    </row>
    <row r="23" spans="1:13" x14ac:dyDescent="0.25">
      <c r="A23" s="119" t="s">
        <v>196</v>
      </c>
      <c r="B23" s="117"/>
      <c r="C23" s="116" t="s">
        <v>195</v>
      </c>
      <c r="E23" s="108"/>
      <c r="F23" s="108"/>
      <c r="G23" s="108"/>
      <c r="H23" s="108"/>
      <c r="I23" s="108"/>
      <c r="J23" s="108"/>
      <c r="K23" s="108"/>
      <c r="L23" s="108"/>
      <c r="M23" s="108"/>
    </row>
    <row r="24" spans="1:13" x14ac:dyDescent="0.25">
      <c r="A24" s="119" t="s">
        <v>194</v>
      </c>
      <c r="B24" s="117"/>
      <c r="C24" s="116"/>
      <c r="E24" s="108"/>
      <c r="F24" s="108"/>
      <c r="G24" s="108"/>
      <c r="H24" s="108"/>
      <c r="I24" s="108"/>
      <c r="J24" s="108"/>
      <c r="K24" s="108"/>
      <c r="L24" s="108"/>
      <c r="M24" s="108"/>
    </row>
    <row r="25" spans="1:13" x14ac:dyDescent="0.25">
      <c r="A25" s="119" t="s">
        <v>193</v>
      </c>
      <c r="B25" s="117"/>
      <c r="C25" s="116"/>
      <c r="E25" s="108"/>
      <c r="F25" s="108"/>
      <c r="G25" s="108"/>
      <c r="H25" s="108"/>
      <c r="I25" s="108"/>
      <c r="J25" s="108"/>
      <c r="K25" s="108"/>
      <c r="L25" s="108"/>
      <c r="M25" s="108"/>
    </row>
    <row r="26" spans="1:13" x14ac:dyDescent="0.25">
      <c r="A26" s="119" t="s">
        <v>192</v>
      </c>
      <c r="B26" s="117"/>
      <c r="C26" s="116"/>
      <c r="E26" s="108"/>
      <c r="F26" s="108"/>
      <c r="G26" s="108"/>
      <c r="H26" s="108"/>
      <c r="I26" s="108"/>
      <c r="J26" s="108"/>
      <c r="K26" s="108"/>
      <c r="L26" s="108"/>
      <c r="M26" s="108"/>
    </row>
    <row r="27" spans="1:13" x14ac:dyDescent="0.25">
      <c r="A27" s="119" t="s">
        <v>191</v>
      </c>
      <c r="B27" s="117"/>
      <c r="C27" s="116"/>
      <c r="E27" s="108"/>
      <c r="F27" s="108"/>
      <c r="G27" s="108"/>
      <c r="H27" s="108"/>
      <c r="I27" s="108"/>
      <c r="J27" s="108"/>
      <c r="K27" s="108"/>
      <c r="L27" s="108"/>
      <c r="M27" s="108"/>
    </row>
    <row r="28" spans="1:13" x14ac:dyDescent="0.25">
      <c r="A28" s="119" t="s">
        <v>190</v>
      </c>
      <c r="B28" s="117"/>
      <c r="C28" s="116"/>
      <c r="E28" s="108"/>
      <c r="F28" s="108"/>
      <c r="G28" s="108"/>
      <c r="H28" s="108"/>
      <c r="I28" s="108"/>
      <c r="J28" s="108"/>
      <c r="K28" s="108"/>
      <c r="L28" s="108"/>
      <c r="M28" s="108"/>
    </row>
    <row r="29" spans="1:13" x14ac:dyDescent="0.25">
      <c r="A29" s="119" t="s">
        <v>189</v>
      </c>
      <c r="B29" s="117"/>
      <c r="C29" s="116"/>
      <c r="E29" s="108"/>
      <c r="F29" s="108"/>
      <c r="G29" s="108"/>
      <c r="H29" s="108"/>
      <c r="I29" s="108"/>
      <c r="J29" s="108"/>
      <c r="K29" s="108"/>
      <c r="L29" s="108"/>
      <c r="M29" s="108"/>
    </row>
    <row r="30" spans="1:13" x14ac:dyDescent="0.25">
      <c r="A30" s="119" t="s">
        <v>188</v>
      </c>
      <c r="B30" s="117"/>
      <c r="C30" s="116"/>
      <c r="E30" s="108"/>
      <c r="F30" s="108"/>
      <c r="G30" s="108"/>
      <c r="H30" s="108"/>
      <c r="I30" s="108"/>
      <c r="J30" s="108"/>
      <c r="K30" s="108"/>
      <c r="L30" s="108"/>
      <c r="M30" s="108"/>
    </row>
    <row r="31" spans="1:13" x14ac:dyDescent="0.25">
      <c r="A31" s="118" t="s">
        <v>187</v>
      </c>
      <c r="B31" s="117"/>
      <c r="C31" s="116" t="s">
        <v>186</v>
      </c>
      <c r="E31" s="108"/>
      <c r="F31" s="108"/>
      <c r="G31" s="108"/>
      <c r="H31" s="108"/>
      <c r="I31" s="108"/>
      <c r="J31" s="108"/>
      <c r="K31" s="108"/>
      <c r="L31" s="108"/>
      <c r="M31" s="108"/>
    </row>
    <row r="32" spans="1:13" x14ac:dyDescent="0.25">
      <c r="A32" s="116"/>
      <c r="C32" s="108"/>
      <c r="D32" s="116"/>
      <c r="E32" s="108"/>
      <c r="F32" s="108"/>
      <c r="G32" s="108"/>
      <c r="H32" s="108"/>
      <c r="I32" s="108"/>
      <c r="J32" s="108"/>
      <c r="K32" s="108"/>
      <c r="L32" s="108"/>
      <c r="M32" s="108"/>
    </row>
    <row r="33" spans="1:13" x14ac:dyDescent="0.25">
      <c r="A33" s="116"/>
      <c r="C33" s="108"/>
      <c r="D33" s="116"/>
      <c r="E33" s="108"/>
      <c r="F33" s="108"/>
      <c r="G33" s="108"/>
      <c r="H33" s="108"/>
      <c r="I33" s="108"/>
      <c r="J33" s="108"/>
      <c r="K33" s="108"/>
      <c r="L33" s="108"/>
      <c r="M33" s="108"/>
    </row>
    <row r="34" spans="1:13" x14ac:dyDescent="0.25">
      <c r="A34" s="116"/>
      <c r="C34" s="108"/>
      <c r="D34" s="116"/>
      <c r="E34" s="108"/>
      <c r="F34" s="108"/>
      <c r="G34" s="108"/>
      <c r="H34" s="108"/>
      <c r="I34" s="108"/>
      <c r="J34" s="108"/>
      <c r="K34" s="108"/>
      <c r="L34" s="108"/>
      <c r="M34" s="108"/>
    </row>
    <row r="35" spans="1:13" x14ac:dyDescent="0.25">
      <c r="A35" s="116"/>
      <c r="C35" s="108"/>
      <c r="D35" s="108"/>
      <c r="E35" s="108"/>
      <c r="F35" s="108"/>
      <c r="G35" s="108"/>
      <c r="H35" s="108"/>
      <c r="I35" s="108"/>
      <c r="J35" s="108"/>
      <c r="K35" s="108"/>
      <c r="L35" s="108"/>
      <c r="M35" s="108"/>
    </row>
    <row r="36" spans="1:13" x14ac:dyDescent="0.25">
      <c r="A36" s="116"/>
      <c r="C36" s="108"/>
      <c r="D36" s="108"/>
      <c r="E36" s="108"/>
      <c r="F36" s="108"/>
      <c r="G36" s="108"/>
      <c r="H36" s="108"/>
      <c r="I36" s="108"/>
      <c r="J36" s="108"/>
      <c r="K36" s="108"/>
      <c r="L36" s="108"/>
      <c r="M36" s="108"/>
    </row>
    <row r="110" spans="4:4" x14ac:dyDescent="0.25">
      <c r="D110" t="e">
        <f>SUM(Summations!B3º)</f>
        <v>#NAME?</v>
      </c>
    </row>
  </sheetData>
  <sheetProtection algorithmName="SHA-512" hashValue="GONjhD3Qek/W0Sw2oPO6q+apZzMTUrcNTBAijHcL5JXFlcsiXNHTSc1GT+pZ5/2sIl+YyM+KSYhTQgIoDaFrhw==" saltValue="xvfR/T/+cNYgZklpO5A4Vw==" spinCount="100000" sheet="1" selectLockedCells="1" selectUnlockedCells="1"/>
  <mergeCells count="1">
    <mergeCell ref="F12:G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7">
    <tabColor rgb="FFB381D9"/>
  </sheetPr>
  <dimension ref="A1:Q6"/>
  <sheetViews>
    <sheetView workbookViewId="0"/>
  </sheetViews>
  <sheetFormatPr defaultRowHeight="15" x14ac:dyDescent="0.25"/>
  <cols>
    <col min="1" max="1" width="7.42578125" bestFit="1" customWidth="1"/>
    <col min="2" max="2" width="10.42578125" bestFit="1" customWidth="1"/>
    <col min="3" max="3" width="11.42578125" customWidth="1"/>
    <col min="4" max="4" width="14.5703125" bestFit="1" customWidth="1"/>
    <col min="5" max="6" width="11" customWidth="1"/>
    <col min="7" max="7" width="9.7109375" customWidth="1"/>
    <col min="8" max="8" width="11" bestFit="1" customWidth="1"/>
    <col min="9" max="9" width="11.7109375" bestFit="1" customWidth="1"/>
    <col min="10" max="10" width="9.5703125" customWidth="1"/>
    <col min="11" max="11" width="9.28515625" customWidth="1"/>
    <col min="12" max="12" width="11.7109375" customWidth="1"/>
    <col min="13" max="13" width="27.28515625" bestFit="1" customWidth="1"/>
  </cols>
  <sheetData>
    <row r="1" spans="1:17" s="9" customFormat="1" ht="81.599999999999994" customHeight="1" x14ac:dyDescent="0.25">
      <c r="A1" s="114" t="s">
        <v>185</v>
      </c>
      <c r="B1" s="114" t="s">
        <v>213</v>
      </c>
      <c r="C1" s="114" t="s">
        <v>231</v>
      </c>
      <c r="D1" s="114" t="s">
        <v>230</v>
      </c>
      <c r="E1" s="114" t="s">
        <v>229</v>
      </c>
      <c r="F1" s="114" t="s">
        <v>228</v>
      </c>
      <c r="G1" s="114" t="s">
        <v>192</v>
      </c>
      <c r="H1" s="114" t="s">
        <v>191</v>
      </c>
      <c r="I1" s="114" t="s">
        <v>227</v>
      </c>
      <c r="J1" s="114" t="s">
        <v>226</v>
      </c>
      <c r="K1" s="114" t="s">
        <v>210</v>
      </c>
      <c r="L1" s="114" t="s">
        <v>225</v>
      </c>
      <c r="M1" s="114" t="s">
        <v>187</v>
      </c>
      <c r="N1" s="114" t="s">
        <v>224</v>
      </c>
      <c r="O1" s="114" t="s">
        <v>223</v>
      </c>
      <c r="Q1" s="169" t="s">
        <v>318</v>
      </c>
    </row>
    <row r="2" spans="1:17" x14ac:dyDescent="0.25">
      <c r="A2" s="9" t="s">
        <v>178</v>
      </c>
      <c r="B2" s="9" t="s">
        <v>124</v>
      </c>
      <c r="C2" s="9" t="s">
        <v>164</v>
      </c>
      <c r="D2" s="9" t="s">
        <v>130</v>
      </c>
      <c r="E2" s="9" t="s">
        <v>152</v>
      </c>
      <c r="F2" s="9" t="s">
        <v>142</v>
      </c>
      <c r="G2" s="9">
        <v>3</v>
      </c>
      <c r="H2" s="9">
        <v>4</v>
      </c>
      <c r="I2" s="9">
        <v>100</v>
      </c>
      <c r="J2" s="108" t="s">
        <v>209</v>
      </c>
      <c r="K2">
        <v>0.1</v>
      </c>
      <c r="L2" s="9" t="s">
        <v>222</v>
      </c>
      <c r="M2" t="s">
        <v>317</v>
      </c>
      <c r="N2" s="108" t="s">
        <v>129</v>
      </c>
      <c r="O2" s="108">
        <v>3</v>
      </c>
    </row>
    <row r="3" spans="1:17" x14ac:dyDescent="0.25">
      <c r="A3" s="9"/>
      <c r="B3" s="9"/>
      <c r="C3" s="9"/>
      <c r="D3" s="9"/>
      <c r="E3" s="9"/>
      <c r="F3" s="9"/>
      <c r="G3" s="9"/>
      <c r="H3" s="9"/>
      <c r="I3" s="9"/>
      <c r="J3" s="108"/>
      <c r="L3" s="9"/>
      <c r="N3" s="108"/>
      <c r="O3" s="108"/>
    </row>
    <row r="6" spans="1:17" ht="61.15" customHeight="1" x14ac:dyDescent="0.25">
      <c r="G6" s="691" t="s">
        <v>207</v>
      </c>
      <c r="H6" s="691"/>
    </row>
  </sheetData>
  <sheetProtection algorithmName="SHA-512" hashValue="rYUFGn/+zjhqU7pN0qRIS1cy0oK9FFiLJ85IPJTGfvaFjQNXYo1eIHh3PgyWfMWke3fpJTB1uBt3rJJ5HTOwew==" saltValue="5Barom9xVduYHPMJaJI/nA==" spinCount="100000" sheet="1" selectLockedCells="1" selectUnlockedCells="1"/>
  <mergeCells count="1">
    <mergeCell ref="G6:H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B381D9"/>
  </sheetPr>
  <dimension ref="A1:J15"/>
  <sheetViews>
    <sheetView workbookViewId="0"/>
  </sheetViews>
  <sheetFormatPr defaultRowHeight="15" x14ac:dyDescent="0.25"/>
  <cols>
    <col min="1" max="1" width="8.5703125" customWidth="1"/>
    <col min="2" max="2" width="10.42578125" bestFit="1" customWidth="1"/>
    <col min="3" max="3" width="7.7109375" style="9" customWidth="1"/>
    <col min="4" max="4" width="11.5703125" style="9" customWidth="1"/>
    <col min="5" max="5" width="5.28515625" style="9" customWidth="1"/>
    <col min="6" max="6" width="8.28515625" style="9" customWidth="1"/>
    <col min="7" max="7" width="15" style="9" customWidth="1"/>
    <col min="8" max="8" width="13.28515625" style="9" customWidth="1"/>
    <col min="9" max="9" width="6.7109375" customWidth="1"/>
  </cols>
  <sheetData>
    <row r="1" spans="1:10" ht="45" x14ac:dyDescent="0.25">
      <c r="A1" s="114" t="s">
        <v>185</v>
      </c>
      <c r="B1" s="114" t="s">
        <v>122</v>
      </c>
      <c r="C1" s="114" t="s">
        <v>184</v>
      </c>
      <c r="D1" s="114" t="s">
        <v>183</v>
      </c>
      <c r="E1" s="114" t="s">
        <v>182</v>
      </c>
      <c r="F1" s="114" t="s">
        <v>181</v>
      </c>
      <c r="G1" s="114" t="s">
        <v>180</v>
      </c>
      <c r="H1" s="114" t="s">
        <v>179</v>
      </c>
      <c r="J1" s="169" t="s">
        <v>233</v>
      </c>
    </row>
    <row r="2" spans="1:10" x14ac:dyDescent="0.25">
      <c r="A2" s="469" t="s">
        <v>178</v>
      </c>
      <c r="B2" s="470" t="s">
        <v>460</v>
      </c>
      <c r="C2" s="471" t="s">
        <v>548</v>
      </c>
      <c r="D2" s="471" t="s">
        <v>549</v>
      </c>
      <c r="E2" s="472">
        <v>1</v>
      </c>
      <c r="F2" s="472">
        <v>999</v>
      </c>
      <c r="G2" s="472" t="s">
        <v>61</v>
      </c>
      <c r="H2" s="472">
        <v>999</v>
      </c>
      <c r="I2" s="473" t="s">
        <v>550</v>
      </c>
    </row>
    <row r="3" spans="1:10" x14ac:dyDescent="0.25">
      <c r="A3" s="469" t="s">
        <v>178</v>
      </c>
      <c r="B3" s="470" t="s">
        <v>460</v>
      </c>
      <c r="C3" s="471" t="s">
        <v>551</v>
      </c>
      <c r="D3" s="471" t="s">
        <v>552</v>
      </c>
      <c r="E3" s="472">
        <v>2</v>
      </c>
      <c r="F3" s="472">
        <v>999</v>
      </c>
      <c r="G3" s="472" t="s">
        <v>61</v>
      </c>
      <c r="H3" s="472">
        <v>999</v>
      </c>
      <c r="I3" s="474"/>
    </row>
    <row r="4" spans="1:10" x14ac:dyDescent="0.25">
      <c r="A4" t="s">
        <v>178</v>
      </c>
      <c r="B4" t="s">
        <v>123</v>
      </c>
      <c r="C4" s="9" t="s">
        <v>143</v>
      </c>
      <c r="D4" s="9" t="s">
        <v>305</v>
      </c>
      <c r="E4" s="9">
        <v>1</v>
      </c>
      <c r="F4" s="9">
        <v>4</v>
      </c>
      <c r="G4" s="115" t="s">
        <v>129</v>
      </c>
      <c r="H4" s="9">
        <v>2</v>
      </c>
    </row>
    <row r="5" spans="1:10" x14ac:dyDescent="0.25">
      <c r="A5" t="s">
        <v>178</v>
      </c>
      <c r="B5" t="s">
        <v>124</v>
      </c>
      <c r="C5" s="9" t="s">
        <v>130</v>
      </c>
      <c r="D5" s="9" t="s">
        <v>134</v>
      </c>
      <c r="E5" s="9">
        <v>1</v>
      </c>
      <c r="F5" s="9">
        <v>4</v>
      </c>
      <c r="G5" s="115" t="s">
        <v>129</v>
      </c>
      <c r="H5" s="9">
        <v>2</v>
      </c>
    </row>
    <row r="6" spans="1:10" x14ac:dyDescent="0.25">
      <c r="A6" t="s">
        <v>178</v>
      </c>
      <c r="B6" t="s">
        <v>124</v>
      </c>
      <c r="C6" s="9" t="s">
        <v>131</v>
      </c>
      <c r="D6" s="9" t="s">
        <v>135</v>
      </c>
      <c r="E6" s="9">
        <v>1</v>
      </c>
      <c r="F6" s="9">
        <v>4</v>
      </c>
      <c r="G6" s="115" t="s">
        <v>129</v>
      </c>
      <c r="H6" s="9">
        <v>2</v>
      </c>
    </row>
    <row r="7" spans="1:10" x14ac:dyDescent="0.25">
      <c r="A7" t="s">
        <v>178</v>
      </c>
      <c r="B7" t="s">
        <v>124</v>
      </c>
      <c r="C7" s="9" t="s">
        <v>136</v>
      </c>
      <c r="D7" s="9" t="s">
        <v>140</v>
      </c>
      <c r="E7" s="9">
        <v>1</v>
      </c>
      <c r="F7" s="9">
        <v>4</v>
      </c>
      <c r="G7" s="115" t="s">
        <v>129</v>
      </c>
      <c r="H7" s="9">
        <v>2</v>
      </c>
    </row>
    <row r="8" spans="1:10" x14ac:dyDescent="0.25">
      <c r="A8" t="s">
        <v>178</v>
      </c>
      <c r="B8" t="s">
        <v>124</v>
      </c>
      <c r="C8" s="9" t="s">
        <v>137</v>
      </c>
      <c r="D8" s="9" t="s">
        <v>141</v>
      </c>
      <c r="E8" s="9">
        <v>1</v>
      </c>
      <c r="F8" s="9">
        <v>4</v>
      </c>
      <c r="G8" s="115" t="s">
        <v>129</v>
      </c>
      <c r="H8" s="9">
        <v>2</v>
      </c>
    </row>
    <row r="9" spans="1:10" x14ac:dyDescent="0.25">
      <c r="A9" s="110" t="s">
        <v>178</v>
      </c>
      <c r="B9" s="110" t="s">
        <v>124</v>
      </c>
      <c r="C9" s="115" t="s">
        <v>138</v>
      </c>
      <c r="D9" s="115" t="s">
        <v>139</v>
      </c>
      <c r="E9" s="115">
        <v>1</v>
      </c>
      <c r="F9" s="115">
        <v>4</v>
      </c>
      <c r="G9" s="115" t="s">
        <v>129</v>
      </c>
      <c r="H9" s="115">
        <v>2</v>
      </c>
    </row>
    <row r="10" spans="1:10" x14ac:dyDescent="0.25">
      <c r="A10" s="110" t="s">
        <v>178</v>
      </c>
      <c r="B10" s="110" t="s">
        <v>123</v>
      </c>
      <c r="C10" s="115" t="s">
        <v>156</v>
      </c>
      <c r="D10" s="115" t="s">
        <v>294</v>
      </c>
      <c r="E10" s="115">
        <v>1</v>
      </c>
      <c r="F10" s="115">
        <v>4</v>
      </c>
      <c r="G10" s="115" t="s">
        <v>129</v>
      </c>
      <c r="H10" s="115">
        <v>2</v>
      </c>
      <c r="J10" s="167" t="s">
        <v>218</v>
      </c>
    </row>
    <row r="11" spans="1:10" x14ac:dyDescent="0.25">
      <c r="A11" s="110" t="s">
        <v>178</v>
      </c>
      <c r="B11" s="110" t="s">
        <v>124</v>
      </c>
      <c r="C11" s="115" t="s">
        <v>152</v>
      </c>
      <c r="D11" s="115" t="s">
        <v>156</v>
      </c>
      <c r="E11" s="115">
        <v>1</v>
      </c>
      <c r="F11" s="115">
        <v>4</v>
      </c>
      <c r="G11" s="115" t="s">
        <v>129</v>
      </c>
      <c r="H11" s="115">
        <v>2</v>
      </c>
    </row>
    <row r="12" spans="1:10" x14ac:dyDescent="0.25">
      <c r="A12" s="110" t="s">
        <v>178</v>
      </c>
      <c r="B12" s="110" t="s">
        <v>124</v>
      </c>
      <c r="C12" s="115" t="s">
        <v>153</v>
      </c>
      <c r="D12" s="115" t="s">
        <v>157</v>
      </c>
      <c r="E12" s="115">
        <v>1</v>
      </c>
      <c r="F12" s="115">
        <v>4</v>
      </c>
      <c r="G12" s="115" t="s">
        <v>129</v>
      </c>
      <c r="H12" s="115">
        <v>2</v>
      </c>
    </row>
    <row r="13" spans="1:10" x14ac:dyDescent="0.25">
      <c r="A13" s="110" t="s">
        <v>178</v>
      </c>
      <c r="B13" s="110" t="s">
        <v>124</v>
      </c>
      <c r="C13" s="115" t="s">
        <v>154</v>
      </c>
      <c r="D13" s="115" t="s">
        <v>158</v>
      </c>
      <c r="E13" s="115">
        <v>1</v>
      </c>
      <c r="F13" s="115">
        <v>4</v>
      </c>
      <c r="G13" s="115" t="s">
        <v>129</v>
      </c>
      <c r="H13" s="115">
        <v>2</v>
      </c>
    </row>
    <row r="14" spans="1:10" x14ac:dyDescent="0.25">
      <c r="A14" s="110" t="s">
        <v>178</v>
      </c>
      <c r="B14" s="110" t="s">
        <v>124</v>
      </c>
      <c r="C14" s="115" t="s">
        <v>155</v>
      </c>
      <c r="D14" s="115" t="s">
        <v>159</v>
      </c>
      <c r="E14" s="115">
        <v>1</v>
      </c>
      <c r="F14" s="115">
        <v>4</v>
      </c>
      <c r="G14" s="115" t="s">
        <v>129</v>
      </c>
      <c r="H14" s="115">
        <v>2</v>
      </c>
    </row>
    <row r="15" spans="1:10" x14ac:dyDescent="0.25">
      <c r="A15" s="110" t="s">
        <v>178</v>
      </c>
      <c r="B15" s="110" t="s">
        <v>124</v>
      </c>
      <c r="C15" s="115" t="s">
        <v>160</v>
      </c>
      <c r="D15" s="115" t="s">
        <v>142</v>
      </c>
      <c r="E15" s="115">
        <v>1</v>
      </c>
      <c r="F15" s="115">
        <v>4</v>
      </c>
      <c r="G15" s="115" t="s">
        <v>129</v>
      </c>
      <c r="H15" s="115">
        <v>2</v>
      </c>
    </row>
  </sheetData>
  <sheetProtection algorithmName="SHA-512" hashValue="uR6o30biFWVrj2wb5GErgLDAah6w0PN3tpuQqshMBISt0YuP390lQuhFHjXSob+XNd4oeLNPNPYNnPJa56zpYg==" saltValue="MkqnziCsMERHWIgvIKf5tQ==" spinCount="100000" sheet="1" selectLockedCells="1" selectUnlockedCell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tabColor rgb="FFB381D9"/>
  </sheetPr>
  <dimension ref="A1:H3"/>
  <sheetViews>
    <sheetView workbookViewId="0"/>
  </sheetViews>
  <sheetFormatPr defaultRowHeight="15" x14ac:dyDescent="0.25"/>
  <cols>
    <col min="2" max="2" width="11.42578125" style="9" bestFit="1" customWidth="1"/>
    <col min="3" max="3" width="11.28515625" style="9" bestFit="1" customWidth="1"/>
    <col min="4" max="4" width="15.7109375" style="9" bestFit="1" customWidth="1"/>
    <col min="5" max="5" width="8.7109375" style="9" bestFit="1" customWidth="1"/>
    <col min="6" max="6" width="11.7109375" style="9" bestFit="1" customWidth="1"/>
  </cols>
  <sheetData>
    <row r="1" spans="1:8" ht="45" x14ac:dyDescent="0.25">
      <c r="A1" s="106" t="s">
        <v>185</v>
      </c>
      <c r="B1" s="106" t="s">
        <v>122</v>
      </c>
      <c r="C1" s="106" t="s">
        <v>125</v>
      </c>
      <c r="D1" s="106" t="s">
        <v>126</v>
      </c>
      <c r="E1" s="106" t="s">
        <v>127</v>
      </c>
      <c r="F1" s="106" t="s">
        <v>128</v>
      </c>
      <c r="H1" s="169" t="s">
        <v>233</v>
      </c>
    </row>
    <row r="2" spans="1:8" x14ac:dyDescent="0.25">
      <c r="A2" s="108" t="s">
        <v>178</v>
      </c>
      <c r="B2" s="9" t="s">
        <v>123</v>
      </c>
      <c r="C2" s="9" t="s">
        <v>143</v>
      </c>
      <c r="D2" s="9" t="s">
        <v>144</v>
      </c>
      <c r="E2" s="9">
        <v>1</v>
      </c>
      <c r="F2" s="9">
        <v>4</v>
      </c>
    </row>
    <row r="3" spans="1:8" x14ac:dyDescent="0.25">
      <c r="A3" s="108" t="s">
        <v>178</v>
      </c>
      <c r="B3" s="9" t="s">
        <v>124</v>
      </c>
      <c r="C3" s="9" t="s">
        <v>130</v>
      </c>
      <c r="D3" s="9" t="s">
        <v>142</v>
      </c>
      <c r="E3" s="9">
        <v>1</v>
      </c>
      <c r="F3" s="9">
        <v>4</v>
      </c>
    </row>
  </sheetData>
  <sheetProtection algorithmName="SHA-512" hashValue="8jZsweC/qaPE1iVCBAyv3mRJa38dRiQ+ZrBOiNTruSme9IOeAebEl5tS5gEbtQDlsXO0BADsW7NzOBHGld/19Q==" saltValue="18or80iy4pi0vknCJAOovw==" spinCount="100000" sheet="1" selectLockedCells="1" selectUnlockedCell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0">
    <tabColor rgb="FFB381D9"/>
  </sheetPr>
  <dimension ref="A1:H3"/>
  <sheetViews>
    <sheetView workbookViewId="0"/>
  </sheetViews>
  <sheetFormatPr defaultRowHeight="15" x14ac:dyDescent="0.25"/>
  <cols>
    <col min="1" max="1" width="11.42578125" style="9" bestFit="1" customWidth="1"/>
    <col min="2" max="2" width="11.28515625" style="9" bestFit="1" customWidth="1"/>
    <col min="3" max="3" width="15.7109375" style="9" bestFit="1" customWidth="1"/>
    <col min="4" max="4" width="8.7109375" style="9" bestFit="1" customWidth="1"/>
    <col min="5" max="5" width="11.7109375" style="9" bestFit="1" customWidth="1"/>
    <col min="6" max="6" width="28.7109375" style="9" bestFit="1" customWidth="1"/>
  </cols>
  <sheetData>
    <row r="1" spans="1:8" ht="45" x14ac:dyDescent="0.25">
      <c r="A1" s="106" t="s">
        <v>122</v>
      </c>
      <c r="B1" s="106" t="s">
        <v>125</v>
      </c>
      <c r="C1" s="106" t="s">
        <v>126</v>
      </c>
      <c r="D1" s="106" t="s">
        <v>127</v>
      </c>
      <c r="E1" s="106" t="s">
        <v>128</v>
      </c>
      <c r="F1" s="106" t="s">
        <v>132</v>
      </c>
      <c r="H1" s="169" t="s">
        <v>233</v>
      </c>
    </row>
    <row r="2" spans="1:8" x14ac:dyDescent="0.25">
      <c r="A2" s="9" t="s">
        <v>123</v>
      </c>
      <c r="B2" s="9" t="s">
        <v>308</v>
      </c>
      <c r="C2" s="9" t="s">
        <v>309</v>
      </c>
      <c r="D2" s="9">
        <v>1</v>
      </c>
      <c r="E2" s="9">
        <v>4</v>
      </c>
      <c r="F2" s="9">
        <v>1</v>
      </c>
    </row>
    <row r="3" spans="1:8" x14ac:dyDescent="0.25">
      <c r="A3" s="108" t="s">
        <v>124</v>
      </c>
      <c r="B3" s="9" t="s">
        <v>133</v>
      </c>
      <c r="C3" s="9" t="s">
        <v>145</v>
      </c>
      <c r="D3" s="9">
        <v>1</v>
      </c>
      <c r="E3" s="9">
        <v>4</v>
      </c>
      <c r="F3" s="9">
        <v>1</v>
      </c>
    </row>
  </sheetData>
  <sheetProtection algorithmName="SHA-512" hashValue="gh9ZZA200jbA4qYXCqksTKRTmcGak6BmZ0wv4thQKGeBfF90nixKWDIgN9jLOODIE0YNySEZv6getQHlCrhwtg==" saltValue="GqddeUHeyyC1j+59Fv6uSg==" spinCount="100000" sheet="1" selectLockedCells="1" selectUnlockedCell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
    <tabColor rgb="FFB381D9"/>
  </sheetPr>
  <dimension ref="A1:F3"/>
  <sheetViews>
    <sheetView workbookViewId="0"/>
  </sheetViews>
  <sheetFormatPr defaultRowHeight="15" x14ac:dyDescent="0.25"/>
  <cols>
    <col min="2" max="2" width="11.42578125" style="9" bestFit="1" customWidth="1"/>
    <col min="3" max="3" width="11.28515625" style="9" bestFit="1" customWidth="1"/>
    <col min="4" max="4" width="15.7109375" style="9" bestFit="1" customWidth="1"/>
    <col min="5" max="5" width="8.7109375" style="9" bestFit="1" customWidth="1"/>
    <col min="6" max="6" width="11.7109375" style="9" bestFit="1" customWidth="1"/>
  </cols>
  <sheetData>
    <row r="1" spans="1:6" x14ac:dyDescent="0.25">
      <c r="A1" s="106" t="s">
        <v>185</v>
      </c>
      <c r="B1" s="107" t="s">
        <v>122</v>
      </c>
      <c r="C1" s="106" t="s">
        <v>125</v>
      </c>
      <c r="D1" s="106" t="s">
        <v>126</v>
      </c>
      <c r="E1" s="106" t="s">
        <v>127</v>
      </c>
      <c r="F1" s="106" t="s">
        <v>128</v>
      </c>
    </row>
    <row r="2" spans="1:6" x14ac:dyDescent="0.25">
      <c r="A2" t="s">
        <v>178</v>
      </c>
      <c r="B2" t="s">
        <v>123</v>
      </c>
      <c r="C2" s="9" t="s">
        <v>143</v>
      </c>
      <c r="D2" s="9" t="s">
        <v>144</v>
      </c>
      <c r="E2" s="9">
        <v>1</v>
      </c>
      <c r="F2" s="9">
        <v>4</v>
      </c>
    </row>
    <row r="3" spans="1:6" x14ac:dyDescent="0.25">
      <c r="A3" t="s">
        <v>178</v>
      </c>
      <c r="B3" t="s">
        <v>124</v>
      </c>
      <c r="C3" s="218" t="s">
        <v>130</v>
      </c>
      <c r="D3" s="218" t="s">
        <v>142</v>
      </c>
      <c r="E3" s="9">
        <v>1</v>
      </c>
      <c r="F3" s="9">
        <v>4</v>
      </c>
    </row>
  </sheetData>
  <sheetProtection algorithmName="SHA-512" hashValue="gZigVQcNNoOLGZzUzmacbUsCGYNMqiXmzErEJym21Gk1bxeQHhJ3Xmu3PbuK8xrI6afvBrAUybpuVL2rkV73gA==" saltValue="Eka5z6o29BX0g8Xxk5wIWg==" spinCount="100000" sheet="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rgb="FFB9C337"/>
    <pageSetUpPr fitToPage="1"/>
  </sheetPr>
  <dimension ref="A1:BI98"/>
  <sheetViews>
    <sheetView workbookViewId="0"/>
  </sheetViews>
  <sheetFormatPr defaultColWidth="8.7109375" defaultRowHeight="12.75" x14ac:dyDescent="0.2"/>
  <cols>
    <col min="1" max="2" width="1.42578125" style="263" customWidth="1"/>
    <col min="3" max="3" width="17.28515625" style="263" customWidth="1"/>
    <col min="4" max="4" width="20" style="263" customWidth="1"/>
    <col min="5" max="5" width="66.7109375" style="263" customWidth="1"/>
    <col min="6" max="6" width="28.7109375" style="263" customWidth="1"/>
    <col min="7" max="7" width="1.28515625" style="263" customWidth="1"/>
    <col min="8" max="16384" width="8.7109375" style="263"/>
  </cols>
  <sheetData>
    <row r="1" spans="1:61" s="283" customFormat="1" thickBot="1" x14ac:dyDescent="0.3">
      <c r="E1" s="284"/>
      <c r="F1" s="284"/>
      <c r="G1" s="284"/>
      <c r="H1" s="284"/>
      <c r="I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row>
    <row r="2" spans="1:61" s="293" customFormat="1" ht="42" customHeight="1" x14ac:dyDescent="0.2">
      <c r="B2" s="298"/>
      <c r="C2" s="297"/>
      <c r="D2" s="296"/>
      <c r="E2" s="296"/>
      <c r="F2" s="296"/>
      <c r="G2" s="295"/>
      <c r="H2" s="294"/>
      <c r="I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row>
    <row r="3" spans="1:61" s="283" customFormat="1" ht="17.25" customHeight="1" x14ac:dyDescent="0.2">
      <c r="B3" s="290"/>
      <c r="C3" s="292"/>
      <c r="D3" s="291"/>
      <c r="E3" s="291"/>
      <c r="F3" s="254" t="str">
        <f>UPPER(Lists!K3)</f>
        <v>STATISTICAL OFFICE OF THE EUROPEAN UNION</v>
      </c>
      <c r="G3" s="285"/>
      <c r="H3" s="294"/>
      <c r="I3" s="294"/>
      <c r="J3" s="293"/>
      <c r="K3" s="294"/>
      <c r="L3" s="294"/>
      <c r="M3" s="294"/>
      <c r="N3" s="294"/>
      <c r="O3" s="294"/>
      <c r="P3" s="294"/>
      <c r="Q3" s="294"/>
      <c r="R3" s="294"/>
      <c r="S3" s="294"/>
      <c r="T3" s="294"/>
      <c r="U3" s="294"/>
      <c r="V3" s="294"/>
      <c r="W3" s="294"/>
      <c r="X3" s="294"/>
      <c r="Y3" s="294"/>
      <c r="Z3" s="294"/>
      <c r="AA3" s="29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row>
    <row r="4" spans="1:61" s="283" customFormat="1" ht="22.5" customHeight="1" x14ac:dyDescent="0.25">
      <c r="B4" s="290"/>
      <c r="C4" s="576" t="str">
        <f>UPPER(Lists!K7)</f>
        <v>ANNUAL REPORTING ON BATTERIES AND ACCUMULATORS AND WASTE BATTERIES AND ACCUMULATORS</v>
      </c>
      <c r="D4" s="576"/>
      <c r="E4" s="576"/>
      <c r="F4" s="576"/>
      <c r="G4" s="285"/>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row>
    <row r="5" spans="1:61" s="283" customFormat="1" ht="21.75" customHeight="1" x14ac:dyDescent="0.25">
      <c r="B5" s="289"/>
      <c r="C5" s="566" t="str">
        <f>CONCATENATE(Lists!K8," DATA COLLECTION")</f>
        <v>2024 DATA COLLECTION</v>
      </c>
      <c r="D5" s="566"/>
      <c r="E5" s="566"/>
      <c r="F5" s="566"/>
      <c r="G5" s="285"/>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row>
    <row r="6" spans="1:61" s="283" customFormat="1" ht="15" customHeight="1" thickBot="1" x14ac:dyDescent="0.3">
      <c r="B6" s="289"/>
      <c r="C6" s="288"/>
      <c r="D6" s="288"/>
      <c r="E6" s="288"/>
      <c r="F6" s="288"/>
      <c r="G6" s="285"/>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row>
    <row r="7" spans="1:61" s="320" customFormat="1" ht="39" customHeight="1" thickBot="1" x14ac:dyDescent="0.3">
      <c r="B7" s="287"/>
      <c r="C7" s="577" t="s">
        <v>343</v>
      </c>
      <c r="D7" s="577"/>
      <c r="E7" s="577"/>
      <c r="F7" s="577"/>
      <c r="G7" s="321"/>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row>
    <row r="8" spans="1:61" s="6" customFormat="1" ht="58.15" customHeight="1" x14ac:dyDescent="0.25">
      <c r="A8" s="323"/>
      <c r="B8" s="324"/>
      <c r="C8" s="575" t="s">
        <v>311</v>
      </c>
      <c r="D8" s="575"/>
      <c r="E8" s="575"/>
      <c r="F8" s="575"/>
      <c r="G8" s="325"/>
    </row>
    <row r="9" spans="1:61" s="6" customFormat="1" ht="45" customHeight="1" x14ac:dyDescent="0.25">
      <c r="A9" s="323"/>
      <c r="B9" s="324"/>
      <c r="C9" s="575" t="s">
        <v>365</v>
      </c>
      <c r="D9" s="568"/>
      <c r="E9" s="568"/>
      <c r="F9" s="568"/>
      <c r="G9" s="325"/>
    </row>
    <row r="10" spans="1:61" s="6" customFormat="1" ht="24.75" customHeight="1" x14ac:dyDescent="0.25">
      <c r="A10" s="323"/>
      <c r="B10" s="324"/>
      <c r="C10" s="578" t="s">
        <v>173</v>
      </c>
      <c r="D10" s="578"/>
      <c r="E10" s="578"/>
      <c r="F10" s="578"/>
      <c r="G10" s="325"/>
    </row>
    <row r="11" spans="1:61" s="6" customFormat="1" ht="18" customHeight="1" x14ac:dyDescent="0.25">
      <c r="A11" s="323"/>
      <c r="B11" s="324"/>
      <c r="C11" s="568" t="s">
        <v>344</v>
      </c>
      <c r="D11" s="568"/>
      <c r="E11" s="568"/>
      <c r="F11" s="568"/>
      <c r="G11" s="325"/>
    </row>
    <row r="12" spans="1:61" s="6" customFormat="1" ht="18" customHeight="1" x14ac:dyDescent="0.25">
      <c r="A12" s="323"/>
      <c r="B12" s="324"/>
      <c r="C12" s="568" t="s">
        <v>345</v>
      </c>
      <c r="D12" s="568"/>
      <c r="E12" s="568"/>
      <c r="F12" s="568"/>
      <c r="G12" s="325"/>
    </row>
    <row r="13" spans="1:61" s="6" customFormat="1" ht="18" customHeight="1" x14ac:dyDescent="0.25">
      <c r="A13" s="323"/>
      <c r="B13" s="324"/>
      <c r="C13" s="568" t="s">
        <v>371</v>
      </c>
      <c r="D13" s="568"/>
      <c r="E13" s="568"/>
      <c r="F13" s="568"/>
      <c r="G13" s="325"/>
    </row>
    <row r="14" spans="1:61" s="6" customFormat="1" ht="18" customHeight="1" x14ac:dyDescent="0.25">
      <c r="A14" s="323"/>
      <c r="B14" s="324"/>
      <c r="C14" s="568" t="s">
        <v>372</v>
      </c>
      <c r="D14" s="568"/>
      <c r="E14" s="568"/>
      <c r="F14" s="568"/>
      <c r="G14" s="325"/>
    </row>
    <row r="15" spans="1:61" s="6" customFormat="1" ht="18" customHeight="1" x14ac:dyDescent="0.25">
      <c r="A15" s="323"/>
      <c r="B15" s="324"/>
      <c r="C15" s="568" t="s">
        <v>346</v>
      </c>
      <c r="D15" s="568"/>
      <c r="E15" s="568"/>
      <c r="F15" s="568"/>
      <c r="G15" s="325"/>
    </row>
    <row r="16" spans="1:61" s="6" customFormat="1" ht="15" customHeight="1" x14ac:dyDescent="0.25">
      <c r="A16" s="323"/>
      <c r="B16" s="324"/>
      <c r="C16" s="271"/>
      <c r="D16" s="271"/>
      <c r="E16" s="271"/>
      <c r="F16" s="271"/>
      <c r="G16" s="325"/>
    </row>
    <row r="17" spans="1:7" s="6" customFormat="1" ht="17.25" customHeight="1" x14ac:dyDescent="0.25">
      <c r="A17" s="323"/>
      <c r="B17" s="324"/>
      <c r="C17" s="570" t="s">
        <v>347</v>
      </c>
      <c r="D17" s="570"/>
      <c r="E17" s="570"/>
      <c r="F17" s="570"/>
      <c r="G17" s="325"/>
    </row>
    <row r="18" spans="1:7" s="6" customFormat="1" ht="4.5" customHeight="1" x14ac:dyDescent="0.25">
      <c r="A18" s="323"/>
      <c r="B18" s="324"/>
      <c r="C18" s="281"/>
      <c r="D18" s="281"/>
      <c r="E18" s="281"/>
      <c r="F18" s="281"/>
      <c r="G18" s="325"/>
    </row>
    <row r="19" spans="1:7" s="6" customFormat="1" ht="44.65" customHeight="1" x14ac:dyDescent="0.25">
      <c r="A19" s="323"/>
      <c r="B19" s="324"/>
      <c r="C19" s="575" t="s">
        <v>593</v>
      </c>
      <c r="D19" s="575"/>
      <c r="E19" s="575"/>
      <c r="F19" s="575"/>
      <c r="G19" s="325"/>
    </row>
    <row r="20" spans="1:7" s="6" customFormat="1" ht="35.65" customHeight="1" x14ac:dyDescent="0.25">
      <c r="A20" s="323"/>
      <c r="B20" s="324"/>
      <c r="C20" s="568" t="s">
        <v>348</v>
      </c>
      <c r="D20" s="568"/>
      <c r="E20" s="568"/>
      <c r="F20" s="568"/>
      <c r="G20" s="325"/>
    </row>
    <row r="21" spans="1:7" s="6" customFormat="1" ht="3.6" customHeight="1" x14ac:dyDescent="0.25">
      <c r="A21" s="323"/>
      <c r="B21" s="324"/>
      <c r="C21" s="281"/>
      <c r="D21" s="281"/>
      <c r="E21" s="281"/>
      <c r="F21" s="281"/>
      <c r="G21" s="325"/>
    </row>
    <row r="22" spans="1:7" s="6" customFormat="1" ht="17.25" customHeight="1" x14ac:dyDescent="0.25">
      <c r="A22" s="323"/>
      <c r="B22" s="324"/>
      <c r="C22" s="569" t="s">
        <v>349</v>
      </c>
      <c r="D22" s="569"/>
      <c r="E22" s="569"/>
      <c r="F22" s="569"/>
      <c r="G22" s="325"/>
    </row>
    <row r="23" spans="1:7" s="6" customFormat="1" ht="17.25" customHeight="1" x14ac:dyDescent="0.25">
      <c r="A23" s="323"/>
      <c r="B23" s="324"/>
      <c r="C23" s="281" t="s">
        <v>350</v>
      </c>
      <c r="D23" s="277" t="str">
        <f>Lists!K12</f>
        <v>WASTE</v>
      </c>
      <c r="E23" s="281"/>
      <c r="F23" s="281"/>
      <c r="G23" s="325"/>
    </row>
    <row r="24" spans="1:7" s="6" customFormat="1" ht="15" customHeight="1" x14ac:dyDescent="0.25">
      <c r="A24" s="323"/>
      <c r="B24" s="324"/>
      <c r="C24" s="281" t="s">
        <v>351</v>
      </c>
      <c r="D24" s="277" t="str">
        <f>Lists!K13</f>
        <v>WASTE_BATTDAT_A</v>
      </c>
      <c r="E24" s="281"/>
      <c r="F24" s="281"/>
      <c r="G24" s="325"/>
    </row>
    <row r="25" spans="1:7" s="6" customFormat="1" ht="6.75" customHeight="1" x14ac:dyDescent="0.25">
      <c r="A25" s="323"/>
      <c r="B25" s="324"/>
      <c r="C25" s="281"/>
      <c r="D25" s="277"/>
      <c r="E25" s="281"/>
      <c r="F25" s="281"/>
      <c r="G25" s="325"/>
    </row>
    <row r="26" spans="1:7" s="6" customFormat="1" ht="14.25" x14ac:dyDescent="0.25">
      <c r="A26" s="323"/>
      <c r="B26" s="324"/>
      <c r="C26" s="568" t="s">
        <v>352</v>
      </c>
      <c r="D26" s="568"/>
      <c r="E26" s="568"/>
      <c r="F26" s="568"/>
      <c r="G26" s="325"/>
    </row>
    <row r="27" spans="1:7" s="6" customFormat="1" ht="17.25" customHeight="1" x14ac:dyDescent="0.25">
      <c r="A27" s="323"/>
      <c r="B27" s="324"/>
      <c r="C27" s="281" t="s">
        <v>353</v>
      </c>
      <c r="D27" s="562" t="str">
        <f>Lists!K14</f>
        <v>https://webgate.ec.europa.eu/edamis4</v>
      </c>
      <c r="E27" s="281"/>
      <c r="F27" s="281"/>
      <c r="G27" s="325"/>
    </row>
    <row r="28" spans="1:7" s="6" customFormat="1" ht="17.25" customHeight="1" x14ac:dyDescent="0.25">
      <c r="A28" s="323"/>
      <c r="B28" s="324"/>
      <c r="C28" s="281" t="s">
        <v>354</v>
      </c>
      <c r="D28" s="277" t="str">
        <f>Lists!K15</f>
        <v>ESTAT-DATA-METADATA-SERVICES@ec.europa.eu</v>
      </c>
      <c r="E28" s="281"/>
      <c r="F28" s="281"/>
      <c r="G28" s="325"/>
    </row>
    <row r="29" spans="1:7" s="6" customFormat="1" ht="17.25" customHeight="1" x14ac:dyDescent="0.25">
      <c r="A29" s="323"/>
      <c r="B29" s="324"/>
      <c r="C29" s="281"/>
      <c r="D29" s="277"/>
      <c r="E29" s="281"/>
      <c r="F29" s="281"/>
      <c r="G29" s="325"/>
    </row>
    <row r="30" spans="1:7" s="6" customFormat="1" ht="20.25" customHeight="1" x14ac:dyDescent="0.2">
      <c r="A30" s="323"/>
      <c r="B30" s="324"/>
      <c r="C30" s="326" t="s">
        <v>355</v>
      </c>
      <c r="D30" s="277"/>
      <c r="E30" s="281"/>
      <c r="F30" s="281"/>
      <c r="G30" s="325"/>
    </row>
    <row r="31" spans="1:7" s="6" customFormat="1" ht="17.25" customHeight="1" x14ac:dyDescent="0.25">
      <c r="A31" s="323"/>
      <c r="B31" s="324"/>
      <c r="C31" s="281" t="s">
        <v>354</v>
      </c>
      <c r="D31" s="277" t="str">
        <f>Lists!K19</f>
        <v>https://ec.europa.eu/eurostat/web/waste/legislation</v>
      </c>
      <c r="E31" s="281"/>
      <c r="F31" s="281"/>
      <c r="G31" s="325"/>
    </row>
    <row r="32" spans="1:7" s="6" customFormat="1" ht="7.5" customHeight="1" x14ac:dyDescent="0.25">
      <c r="A32" s="323"/>
      <c r="B32" s="324"/>
      <c r="C32" s="281"/>
      <c r="D32" s="281"/>
      <c r="E32" s="281"/>
      <c r="F32" s="281"/>
      <c r="G32" s="325"/>
    </row>
    <row r="33" spans="1:7" s="6" customFormat="1" ht="17.25" customHeight="1" x14ac:dyDescent="0.25">
      <c r="A33" s="323"/>
      <c r="B33" s="324"/>
      <c r="C33" s="570" t="s">
        <v>356</v>
      </c>
      <c r="D33" s="570"/>
      <c r="E33" s="570"/>
      <c r="F33" s="570"/>
      <c r="G33" s="325"/>
    </row>
    <row r="34" spans="1:7" s="6" customFormat="1" ht="4.5" customHeight="1" x14ac:dyDescent="0.25">
      <c r="A34" s="323"/>
      <c r="B34" s="324"/>
      <c r="C34" s="281"/>
      <c r="D34" s="281"/>
      <c r="E34" s="281"/>
      <c r="F34" s="281"/>
      <c r="G34" s="325"/>
    </row>
    <row r="35" spans="1:7" s="6" customFormat="1" ht="25.5" customHeight="1" x14ac:dyDescent="0.25">
      <c r="A35" s="323"/>
      <c r="B35" s="324"/>
      <c r="C35" s="569" t="s">
        <v>357</v>
      </c>
      <c r="D35" s="569"/>
      <c r="E35" s="569"/>
      <c r="F35" s="569"/>
      <c r="G35" s="325"/>
    </row>
    <row r="36" spans="1:7" s="6" customFormat="1" ht="17.25" customHeight="1" thickBot="1" x14ac:dyDescent="0.3">
      <c r="A36" s="323"/>
      <c r="B36" s="324"/>
      <c r="C36" s="327" t="s">
        <v>7</v>
      </c>
      <c r="D36" s="327" t="s">
        <v>93</v>
      </c>
      <c r="E36" s="281"/>
      <c r="F36" s="281"/>
      <c r="G36" s="325"/>
    </row>
    <row r="37" spans="1:7" s="6" customFormat="1" ht="17.25" customHeight="1" x14ac:dyDescent="0.25">
      <c r="A37" s="323"/>
      <c r="B37" s="324"/>
      <c r="C37" s="328" t="s">
        <v>94</v>
      </c>
      <c r="D37" s="328">
        <v>0</v>
      </c>
      <c r="E37" s="281"/>
      <c r="F37" s="281"/>
      <c r="G37" s="325"/>
    </row>
    <row r="38" spans="1:7" s="6" customFormat="1" ht="17.25" customHeight="1" x14ac:dyDescent="0.25">
      <c r="A38" s="323"/>
      <c r="B38" s="324"/>
      <c r="C38" s="329" t="s">
        <v>95</v>
      </c>
      <c r="D38" s="330"/>
      <c r="E38" s="331" t="s">
        <v>358</v>
      </c>
      <c r="F38" s="281"/>
      <c r="G38" s="325"/>
    </row>
    <row r="39" spans="1:7" s="6" customFormat="1" ht="10.5" customHeight="1" x14ac:dyDescent="0.25">
      <c r="A39" s="323"/>
      <c r="B39" s="324"/>
      <c r="C39" s="281"/>
      <c r="D39" s="281"/>
      <c r="E39" s="281"/>
      <c r="F39" s="281"/>
      <c r="G39" s="325"/>
    </row>
    <row r="40" spans="1:7" s="6" customFormat="1" ht="15.6" customHeight="1" x14ac:dyDescent="0.25">
      <c r="A40" s="323"/>
      <c r="B40" s="324"/>
      <c r="C40" s="569" t="s">
        <v>511</v>
      </c>
      <c r="D40" s="569"/>
      <c r="E40" s="569"/>
      <c r="F40" s="569"/>
      <c r="G40" s="325"/>
    </row>
    <row r="41" spans="1:7" s="6" customFormat="1" ht="29.65" customHeight="1" x14ac:dyDescent="0.25">
      <c r="A41" s="323"/>
      <c r="B41" s="324"/>
      <c r="C41" s="568" t="s">
        <v>508</v>
      </c>
      <c r="D41" s="568"/>
      <c r="E41" s="568"/>
      <c r="F41" s="568"/>
      <c r="G41" s="325"/>
    </row>
    <row r="42" spans="1:7" s="6" customFormat="1" ht="15.6" customHeight="1" x14ac:dyDescent="0.25">
      <c r="A42" s="323"/>
      <c r="B42" s="324"/>
      <c r="C42" s="569" t="s">
        <v>509</v>
      </c>
      <c r="D42" s="569"/>
      <c r="E42" s="569"/>
      <c r="F42" s="569"/>
      <c r="G42" s="325"/>
    </row>
    <row r="43" spans="1:7" s="6" customFormat="1" ht="59.65" customHeight="1" x14ac:dyDescent="0.25">
      <c r="A43" s="323"/>
      <c r="B43" s="324"/>
      <c r="C43" s="572" t="s">
        <v>510</v>
      </c>
      <c r="D43" s="572"/>
      <c r="E43" s="572"/>
      <c r="F43" s="572"/>
      <c r="G43" s="325"/>
    </row>
    <row r="44" spans="1:7" s="6" customFormat="1" ht="5.25" customHeight="1" x14ac:dyDescent="0.25">
      <c r="A44" s="323"/>
      <c r="B44" s="324"/>
      <c r="C44" s="281"/>
      <c r="D44" s="281"/>
      <c r="E44" s="281"/>
      <c r="F44" s="281"/>
      <c r="G44" s="325"/>
    </row>
    <row r="45" spans="1:7" s="6" customFormat="1" ht="17.25" customHeight="1" x14ac:dyDescent="0.25">
      <c r="A45" s="323"/>
      <c r="B45" s="324"/>
      <c r="C45" s="570" t="s">
        <v>368</v>
      </c>
      <c r="D45" s="570"/>
      <c r="E45" s="570"/>
      <c r="F45" s="570"/>
      <c r="G45" s="325"/>
    </row>
    <row r="46" spans="1:7" s="6" customFormat="1" ht="4.5" customHeight="1" x14ac:dyDescent="0.25">
      <c r="A46" s="323"/>
      <c r="B46" s="324"/>
      <c r="C46" s="281"/>
      <c r="D46" s="281"/>
      <c r="E46" s="281"/>
      <c r="F46" s="281"/>
      <c r="G46" s="325"/>
    </row>
    <row r="47" spans="1:7" s="335" customFormat="1" ht="36.75" customHeight="1" x14ac:dyDescent="0.25">
      <c r="A47" s="332"/>
      <c r="B47" s="333"/>
      <c r="C47" s="568" t="s">
        <v>366</v>
      </c>
      <c r="D47" s="568"/>
      <c r="E47" s="568"/>
      <c r="F47" s="568"/>
      <c r="G47" s="334"/>
    </row>
    <row r="48" spans="1:7" s="335" customFormat="1" ht="7.5" customHeight="1" x14ac:dyDescent="0.25">
      <c r="A48" s="332"/>
      <c r="B48" s="333"/>
      <c r="C48" s="269"/>
      <c r="D48" s="269"/>
      <c r="E48" s="269"/>
      <c r="F48" s="269"/>
      <c r="G48" s="334"/>
    </row>
    <row r="49" spans="1:7" s="335" customFormat="1" ht="14.25" x14ac:dyDescent="0.25">
      <c r="A49" s="332"/>
      <c r="B49" s="333"/>
      <c r="C49" s="568" t="s">
        <v>359</v>
      </c>
      <c r="D49" s="568"/>
      <c r="E49" s="568"/>
      <c r="F49" s="568"/>
      <c r="G49" s="334"/>
    </row>
    <row r="50" spans="1:7" s="335" customFormat="1" ht="17.25" customHeight="1" x14ac:dyDescent="0.25">
      <c r="A50" s="332"/>
      <c r="B50" s="333"/>
      <c r="C50" s="571" t="s">
        <v>360</v>
      </c>
      <c r="D50" s="571"/>
      <c r="E50" s="571"/>
      <c r="F50" s="571"/>
      <c r="G50" s="334"/>
    </row>
    <row r="51" spans="1:7" s="335" customFormat="1" ht="14.25" x14ac:dyDescent="0.25">
      <c r="A51" s="332"/>
      <c r="B51" s="333"/>
      <c r="C51" s="571" t="s">
        <v>502</v>
      </c>
      <c r="D51" s="571"/>
      <c r="E51" s="571"/>
      <c r="F51" s="571"/>
      <c r="G51" s="334"/>
    </row>
    <row r="52" spans="1:7" s="335" customFormat="1" ht="11.25" customHeight="1" x14ac:dyDescent="0.25">
      <c r="A52" s="332"/>
      <c r="B52" s="333"/>
      <c r="C52" s="269"/>
      <c r="D52" s="269"/>
      <c r="E52" s="269"/>
      <c r="F52" s="269"/>
      <c r="G52" s="334"/>
    </row>
    <row r="53" spans="1:7" s="335" customFormat="1" ht="15" x14ac:dyDescent="0.25">
      <c r="A53" s="332"/>
      <c r="B53" s="333"/>
      <c r="C53" s="336" t="s">
        <v>369</v>
      </c>
      <c r="D53" s="337"/>
      <c r="E53" s="337"/>
      <c r="F53" s="269"/>
      <c r="G53" s="334"/>
    </row>
    <row r="54" spans="1:7" s="6" customFormat="1" ht="27" customHeight="1" x14ac:dyDescent="0.25">
      <c r="A54" s="323"/>
      <c r="B54" s="324"/>
      <c r="C54" s="569" t="s">
        <v>97</v>
      </c>
      <c r="D54" s="569"/>
      <c r="E54" s="569"/>
      <c r="F54" s="569"/>
      <c r="G54" s="325"/>
    </row>
    <row r="55" spans="1:7" s="6" customFormat="1" ht="50.25" customHeight="1" x14ac:dyDescent="0.25">
      <c r="A55" s="323"/>
      <c r="B55" s="324"/>
      <c r="C55" s="560" t="s">
        <v>672</v>
      </c>
      <c r="D55" s="573" t="s">
        <v>671</v>
      </c>
      <c r="E55" s="574"/>
      <c r="F55" s="574"/>
      <c r="G55" s="325"/>
    </row>
    <row r="56" spans="1:7" s="6" customFormat="1" ht="17.25" customHeight="1" x14ac:dyDescent="0.25">
      <c r="A56" s="323"/>
      <c r="B56" s="324"/>
      <c r="C56" s="271" t="s">
        <v>669</v>
      </c>
      <c r="D56" s="271"/>
      <c r="E56" s="271"/>
      <c r="F56" s="271"/>
      <c r="G56" s="325"/>
    </row>
    <row r="57" spans="1:7" s="6" customFormat="1" ht="17.25" customHeight="1" x14ac:dyDescent="0.25">
      <c r="A57" s="323"/>
      <c r="B57" s="324"/>
      <c r="C57" s="559" t="s">
        <v>670</v>
      </c>
      <c r="D57" s="271"/>
      <c r="E57" s="271"/>
      <c r="F57" s="271"/>
      <c r="G57" s="325"/>
    </row>
    <row r="58" spans="1:7" s="6" customFormat="1" ht="17.25" customHeight="1" x14ac:dyDescent="0.25">
      <c r="A58" s="323"/>
      <c r="B58" s="324"/>
      <c r="C58" s="271" t="s">
        <v>98</v>
      </c>
      <c r="D58" s="271"/>
      <c r="E58" s="271"/>
      <c r="F58" s="271"/>
      <c r="G58" s="325"/>
    </row>
    <row r="59" spans="1:7" s="6" customFormat="1" ht="12.75" customHeight="1" x14ac:dyDescent="0.25">
      <c r="A59" s="323"/>
      <c r="B59" s="324"/>
      <c r="C59" s="271"/>
      <c r="D59" s="271"/>
      <c r="E59" s="271"/>
      <c r="F59" s="271"/>
      <c r="G59" s="325"/>
    </row>
    <row r="60" spans="1:7" s="6" customFormat="1" ht="17.25" customHeight="1" x14ac:dyDescent="0.25">
      <c r="A60" s="323"/>
      <c r="B60" s="324"/>
      <c r="C60" s="336" t="s">
        <v>432</v>
      </c>
      <c r="D60" s="338"/>
      <c r="E60" s="338"/>
      <c r="F60" s="271"/>
      <c r="G60" s="325"/>
    </row>
    <row r="61" spans="1:7" s="6" customFormat="1" ht="26.25" customHeight="1" x14ac:dyDescent="0.25">
      <c r="A61" s="323"/>
      <c r="B61" s="324"/>
      <c r="C61" s="568" t="s">
        <v>433</v>
      </c>
      <c r="D61" s="569"/>
      <c r="E61" s="569"/>
      <c r="F61" s="569"/>
      <c r="G61" s="325"/>
    </row>
    <row r="62" spans="1:7" s="6" customFormat="1" ht="76.5" customHeight="1" x14ac:dyDescent="0.25">
      <c r="A62" s="323"/>
      <c r="B62" s="324"/>
      <c r="C62" s="568" t="s">
        <v>434</v>
      </c>
      <c r="D62" s="568"/>
      <c r="E62" s="568"/>
      <c r="F62" s="568"/>
      <c r="G62" s="325"/>
    </row>
    <row r="63" spans="1:7" s="6" customFormat="1" ht="19.149999999999999" customHeight="1" x14ac:dyDescent="0.25">
      <c r="A63" s="323"/>
      <c r="B63" s="324"/>
      <c r="C63" s="568" t="s">
        <v>367</v>
      </c>
      <c r="D63" s="568"/>
      <c r="E63" s="568"/>
      <c r="F63" s="568"/>
      <c r="G63" s="325"/>
    </row>
    <row r="64" spans="1:7" s="6" customFormat="1" ht="5.25" customHeight="1" x14ac:dyDescent="0.25">
      <c r="A64" s="323"/>
      <c r="B64" s="324"/>
      <c r="C64" s="281"/>
      <c r="D64" s="281"/>
      <c r="E64" s="281"/>
      <c r="F64" s="281"/>
      <c r="G64" s="325"/>
    </row>
    <row r="65" spans="1:7" s="6" customFormat="1" ht="17.25" customHeight="1" x14ac:dyDescent="0.25">
      <c r="A65" s="323"/>
      <c r="B65" s="324"/>
      <c r="C65" s="570" t="s">
        <v>370</v>
      </c>
      <c r="D65" s="570"/>
      <c r="E65" s="570"/>
      <c r="F65" s="570"/>
      <c r="G65" s="325"/>
    </row>
    <row r="66" spans="1:7" s="6" customFormat="1" ht="4.5" customHeight="1" x14ac:dyDescent="0.25">
      <c r="A66" s="323"/>
      <c r="B66" s="324"/>
      <c r="C66" s="281"/>
      <c r="D66" s="281"/>
      <c r="E66" s="281"/>
      <c r="F66" s="281"/>
      <c r="G66" s="325"/>
    </row>
    <row r="67" spans="1:7" s="6" customFormat="1" ht="17.25" customHeight="1" x14ac:dyDescent="0.25">
      <c r="A67" s="323"/>
      <c r="B67" s="324"/>
      <c r="C67" s="569" t="s">
        <v>361</v>
      </c>
      <c r="D67" s="569"/>
      <c r="E67" s="569"/>
      <c r="F67" s="569"/>
      <c r="G67" s="325"/>
    </row>
    <row r="68" spans="1:7" s="6" customFormat="1" ht="17.25" customHeight="1" x14ac:dyDescent="0.25">
      <c r="A68" s="323"/>
      <c r="B68" s="324"/>
      <c r="C68" s="579" t="str">
        <f>Lists!K18</f>
        <v>https://ec.europa.eu/eurostat/web/waste/methodology</v>
      </c>
      <c r="D68" s="579"/>
      <c r="E68" s="579"/>
      <c r="F68" s="579"/>
      <c r="G68" s="325"/>
    </row>
    <row r="69" spans="1:7" s="6" customFormat="1" ht="5.25" customHeight="1" x14ac:dyDescent="0.25">
      <c r="A69" s="323"/>
      <c r="B69" s="324"/>
      <c r="C69" s="281"/>
      <c r="D69" s="277"/>
      <c r="E69" s="281"/>
      <c r="F69" s="281"/>
      <c r="G69" s="325"/>
    </row>
    <row r="70" spans="1:7" s="6" customFormat="1" ht="75" customHeight="1" x14ac:dyDescent="0.25">
      <c r="A70" s="323"/>
      <c r="B70" s="324"/>
      <c r="C70" s="568" t="s">
        <v>362</v>
      </c>
      <c r="D70" s="568"/>
      <c r="E70" s="568"/>
      <c r="F70" s="568"/>
      <c r="G70" s="325"/>
    </row>
    <row r="71" spans="1:7" s="6" customFormat="1" ht="52.5" customHeight="1" x14ac:dyDescent="0.25">
      <c r="A71" s="323"/>
      <c r="B71" s="324"/>
      <c r="C71" s="568" t="s">
        <v>363</v>
      </c>
      <c r="D71" s="568"/>
      <c r="E71" s="568"/>
      <c r="F71" s="568"/>
      <c r="G71" s="325"/>
    </row>
    <row r="72" spans="1:7" s="6" customFormat="1" ht="37.5" customHeight="1" x14ac:dyDescent="0.25">
      <c r="A72" s="323"/>
      <c r="B72" s="324"/>
      <c r="C72" s="568" t="s">
        <v>177</v>
      </c>
      <c r="D72" s="568"/>
      <c r="E72" s="568"/>
      <c r="F72" s="568"/>
      <c r="G72" s="325"/>
    </row>
    <row r="73" spans="1:7" s="6" customFormat="1" ht="22.5" customHeight="1" x14ac:dyDescent="0.25">
      <c r="A73" s="323"/>
      <c r="B73" s="324"/>
      <c r="C73" s="568" t="s">
        <v>100</v>
      </c>
      <c r="D73" s="568"/>
      <c r="E73" s="568"/>
      <c r="F73" s="568"/>
      <c r="G73" s="325"/>
    </row>
    <row r="74" spans="1:7" s="6" customFormat="1" ht="20.25" customHeight="1" x14ac:dyDescent="0.25">
      <c r="A74" s="323"/>
      <c r="B74" s="324"/>
      <c r="C74" s="584" t="str">
        <f>Lists!K17</f>
        <v>ESTAT-WASTE-STATISTICS@EC.EUROPA.EU</v>
      </c>
      <c r="D74" s="584"/>
      <c r="E74" s="584"/>
      <c r="F74" s="584"/>
      <c r="G74" s="325"/>
    </row>
    <row r="75" spans="1:7" s="6" customFormat="1" ht="5.25" customHeight="1" x14ac:dyDescent="0.25">
      <c r="A75" s="323"/>
      <c r="B75" s="324"/>
      <c r="C75" s="281"/>
      <c r="D75" s="281"/>
      <c r="E75" s="281"/>
      <c r="F75" s="281"/>
      <c r="G75" s="325"/>
    </row>
    <row r="76" spans="1:7" s="6" customFormat="1" ht="17.25" customHeight="1" x14ac:dyDescent="0.25">
      <c r="A76" s="323"/>
      <c r="B76" s="324"/>
      <c r="C76" s="570" t="s">
        <v>346</v>
      </c>
      <c r="D76" s="570"/>
      <c r="E76" s="570"/>
      <c r="F76" s="570"/>
      <c r="G76" s="325"/>
    </row>
    <row r="77" spans="1:7" s="6" customFormat="1" ht="4.5" customHeight="1" x14ac:dyDescent="0.25">
      <c r="A77" s="323"/>
      <c r="B77" s="324"/>
      <c r="C77" s="281"/>
      <c r="D77" s="281"/>
      <c r="E77" s="281"/>
      <c r="F77" s="281"/>
      <c r="G77" s="325"/>
    </row>
    <row r="78" spans="1:7" s="6" customFormat="1" ht="20.25" customHeight="1" x14ac:dyDescent="0.25">
      <c r="A78" s="323"/>
      <c r="B78" s="324"/>
      <c r="C78" s="569" t="s">
        <v>146</v>
      </c>
      <c r="D78" s="569"/>
      <c r="E78" s="569"/>
      <c r="F78" s="569"/>
      <c r="G78" s="325"/>
    </row>
    <row r="79" spans="1:7" s="6" customFormat="1" ht="20.25" customHeight="1" x14ac:dyDescent="0.25">
      <c r="A79" s="323"/>
      <c r="B79" s="324"/>
      <c r="C79" s="585" t="s">
        <v>235</v>
      </c>
      <c r="D79" s="585"/>
      <c r="E79" s="585"/>
      <c r="F79" s="585"/>
      <c r="G79" s="325"/>
    </row>
    <row r="80" spans="1:7" s="6" customFormat="1" ht="20.25" customHeight="1" x14ac:dyDescent="0.25">
      <c r="A80" s="323"/>
      <c r="B80" s="324"/>
      <c r="C80" s="569" t="s">
        <v>234</v>
      </c>
      <c r="D80" s="569"/>
      <c r="E80" s="569"/>
      <c r="F80" s="569"/>
      <c r="G80" s="325"/>
    </row>
    <row r="81" spans="1:7" s="6" customFormat="1" ht="53.1" customHeight="1" x14ac:dyDescent="0.25">
      <c r="A81" s="323"/>
      <c r="B81" s="324"/>
      <c r="C81" s="568" t="s">
        <v>412</v>
      </c>
      <c r="D81" s="568"/>
      <c r="E81" s="568"/>
      <c r="F81" s="568"/>
      <c r="G81" s="325"/>
    </row>
    <row r="82" spans="1:7" s="6" customFormat="1" ht="33.6" customHeight="1" x14ac:dyDescent="0.25">
      <c r="A82" s="323"/>
      <c r="B82" s="324"/>
      <c r="C82" s="568" t="s">
        <v>503</v>
      </c>
      <c r="D82" s="568"/>
      <c r="E82" s="568"/>
      <c r="F82" s="568"/>
      <c r="G82" s="325"/>
    </row>
    <row r="83" spans="1:7" s="6" customFormat="1" ht="25.15" customHeight="1" x14ac:dyDescent="0.25">
      <c r="A83" s="323"/>
      <c r="B83" s="324"/>
      <c r="C83" s="568" t="s">
        <v>504</v>
      </c>
      <c r="D83" s="568"/>
      <c r="E83" s="568"/>
      <c r="F83" s="568"/>
      <c r="G83" s="325"/>
    </row>
    <row r="84" spans="1:7" s="6" customFormat="1" ht="20.25" customHeight="1" x14ac:dyDescent="0.25">
      <c r="A84" s="323"/>
      <c r="B84" s="324"/>
      <c r="C84" s="569" t="s">
        <v>505</v>
      </c>
      <c r="D84" s="569"/>
      <c r="E84" s="569"/>
      <c r="F84" s="569"/>
      <c r="G84" s="325"/>
    </row>
    <row r="85" spans="1:7" s="6" customFormat="1" ht="20.25" customHeight="1" x14ac:dyDescent="0.25">
      <c r="A85" s="323"/>
      <c r="B85" s="324"/>
      <c r="C85" s="569" t="s">
        <v>506</v>
      </c>
      <c r="D85" s="569"/>
      <c r="E85" s="569"/>
      <c r="F85" s="569"/>
      <c r="G85" s="325"/>
    </row>
    <row r="86" spans="1:7" s="6" customFormat="1" ht="32.1" customHeight="1" x14ac:dyDescent="0.25">
      <c r="A86" s="323"/>
      <c r="B86" s="324"/>
      <c r="C86" s="568" t="s">
        <v>507</v>
      </c>
      <c r="D86" s="568"/>
      <c r="E86" s="568"/>
      <c r="F86" s="568"/>
      <c r="G86" s="325"/>
    </row>
    <row r="87" spans="1:7" s="6" customFormat="1" ht="32.1" customHeight="1" x14ac:dyDescent="0.25">
      <c r="A87" s="323"/>
      <c r="B87" s="324"/>
      <c r="C87" s="568" t="s">
        <v>523</v>
      </c>
      <c r="D87" s="568"/>
      <c r="E87" s="568"/>
      <c r="F87" s="568"/>
      <c r="G87" s="325"/>
    </row>
    <row r="88" spans="1:7" s="6" customFormat="1" ht="131.1" customHeight="1" x14ac:dyDescent="0.25">
      <c r="A88" s="323"/>
      <c r="B88" s="324"/>
      <c r="C88" s="580" t="s">
        <v>524</v>
      </c>
      <c r="D88" s="580"/>
      <c r="E88" s="580"/>
      <c r="F88" s="580"/>
      <c r="G88" s="325"/>
    </row>
    <row r="89" spans="1:7" s="6" customFormat="1" ht="136.15" customHeight="1" x14ac:dyDescent="0.25">
      <c r="A89" s="323"/>
      <c r="B89" s="324"/>
      <c r="C89" s="580" t="s">
        <v>526</v>
      </c>
      <c r="D89" s="580"/>
      <c r="E89" s="580"/>
      <c r="F89" s="580"/>
      <c r="G89" s="325"/>
    </row>
    <row r="90" spans="1:7" s="6" customFormat="1" ht="19.149999999999999" customHeight="1" x14ac:dyDescent="0.25">
      <c r="A90" s="323"/>
      <c r="B90" s="324"/>
      <c r="C90" s="583" t="s">
        <v>525</v>
      </c>
      <c r="D90" s="583"/>
      <c r="E90" s="583"/>
      <c r="F90" s="583"/>
      <c r="G90" s="325"/>
    </row>
    <row r="91" spans="1:7" s="6" customFormat="1" ht="171.6" customHeight="1" x14ac:dyDescent="0.25">
      <c r="A91" s="323"/>
      <c r="B91" s="324"/>
      <c r="C91" s="580" t="s">
        <v>528</v>
      </c>
      <c r="D91" s="580"/>
      <c r="E91" s="580"/>
      <c r="F91" s="580"/>
      <c r="G91" s="325"/>
    </row>
    <row r="92" spans="1:7" s="6" customFormat="1" ht="19.149999999999999" customHeight="1" x14ac:dyDescent="0.25">
      <c r="A92" s="323"/>
      <c r="B92" s="324"/>
      <c r="C92" s="582" t="s">
        <v>527</v>
      </c>
      <c r="D92" s="582"/>
      <c r="E92" s="582"/>
      <c r="F92" s="582"/>
      <c r="G92" s="325"/>
    </row>
    <row r="93" spans="1:7" s="6" customFormat="1" ht="171.6" customHeight="1" x14ac:dyDescent="0.25">
      <c r="A93" s="323"/>
      <c r="B93" s="324"/>
      <c r="C93" s="580" t="s">
        <v>529</v>
      </c>
      <c r="D93" s="580"/>
      <c r="E93" s="580"/>
      <c r="F93" s="580"/>
      <c r="G93" s="325"/>
    </row>
    <row r="94" spans="1:7" s="6" customFormat="1" ht="19.149999999999999" customHeight="1" x14ac:dyDescent="0.25">
      <c r="A94" s="323"/>
      <c r="B94" s="324"/>
      <c r="C94" s="581" t="s">
        <v>530</v>
      </c>
      <c r="D94" s="581"/>
      <c r="E94" s="581"/>
      <c r="F94" s="581"/>
      <c r="G94" s="325"/>
    </row>
    <row r="95" spans="1:7" s="343" customFormat="1" ht="7.5" customHeight="1" thickBot="1" x14ac:dyDescent="0.3">
      <c r="B95" s="339"/>
      <c r="C95" s="340"/>
      <c r="D95" s="340"/>
      <c r="E95" s="340"/>
      <c r="F95" s="341"/>
      <c r="G95" s="342"/>
    </row>
    <row r="98" ht="12" customHeight="1" x14ac:dyDescent="0.2"/>
  </sheetData>
  <sheetProtection algorithmName="SHA-512" hashValue="jgXw5amnOI3bn/45SY3GPxJhmpRThsE7N6H0rb9LI8S5/HAcMI9zEkoTOv/ScrCusBNZL3WrGs1VbQ5/lHu8Qg==" saltValue="ZcGBVqJBJRSbnfkuy4keEw==" spinCount="100000" sheet="1" objects="1" scenarios="1"/>
  <mergeCells count="58">
    <mergeCell ref="C72:F72"/>
    <mergeCell ref="C73:F73"/>
    <mergeCell ref="C93:F93"/>
    <mergeCell ref="C94:F94"/>
    <mergeCell ref="C91:F91"/>
    <mergeCell ref="C92:F92"/>
    <mergeCell ref="C90:F90"/>
    <mergeCell ref="C87:F87"/>
    <mergeCell ref="C88:F88"/>
    <mergeCell ref="C89:F89"/>
    <mergeCell ref="C81:F81"/>
    <mergeCell ref="C82:F82"/>
    <mergeCell ref="C86:F86"/>
    <mergeCell ref="C85:F85"/>
    <mergeCell ref="C74:F74"/>
    <mergeCell ref="C79:F79"/>
    <mergeCell ref="C65:F65"/>
    <mergeCell ref="C67:F67"/>
    <mergeCell ref="C68:F68"/>
    <mergeCell ref="C70:F70"/>
    <mergeCell ref="C71:F71"/>
    <mergeCell ref="C15:F15"/>
    <mergeCell ref="C4:F4"/>
    <mergeCell ref="C5:F5"/>
    <mergeCell ref="C7:F7"/>
    <mergeCell ref="C8:F8"/>
    <mergeCell ref="C9:F9"/>
    <mergeCell ref="C10:F10"/>
    <mergeCell ref="C11:F11"/>
    <mergeCell ref="C12:F12"/>
    <mergeCell ref="C13:F13"/>
    <mergeCell ref="C14:F14"/>
    <mergeCell ref="C17:F17"/>
    <mergeCell ref="C20:F20"/>
    <mergeCell ref="C22:F22"/>
    <mergeCell ref="C26:F26"/>
    <mergeCell ref="C33:F33"/>
    <mergeCell ref="C19:F19"/>
    <mergeCell ref="C35:F35"/>
    <mergeCell ref="C40:F40"/>
    <mergeCell ref="C41:F41"/>
    <mergeCell ref="C63:F63"/>
    <mergeCell ref="C45:F45"/>
    <mergeCell ref="C47:F47"/>
    <mergeCell ref="C49:F49"/>
    <mergeCell ref="C50:F50"/>
    <mergeCell ref="C51:F51"/>
    <mergeCell ref="C54:F54"/>
    <mergeCell ref="C61:F61"/>
    <mergeCell ref="C62:F62"/>
    <mergeCell ref="C42:F42"/>
    <mergeCell ref="C43:F43"/>
    <mergeCell ref="D55:F55"/>
    <mergeCell ref="C83:F83"/>
    <mergeCell ref="C84:F84"/>
    <mergeCell ref="C78:F78"/>
    <mergeCell ref="C80:F80"/>
    <mergeCell ref="C76:F76"/>
  </mergeCells>
  <hyperlinks>
    <hyperlink ref="D27" r:id="rId1" display="https://webgate.ec.europa.eu/edamis4" xr:uid="{00000000-0004-0000-0200-000000000000}"/>
    <hyperlink ref="C68:F68" r:id="rId2" display="https://ec.europa.eu/eurostat/web/waste/methodology" xr:uid="{00000000-0004-0000-0200-000001000000}"/>
  </hyperlinks>
  <pageMargins left="0.23622047244094491" right="0.23622047244094491" top="0.74803149606299213" bottom="0.74803149606299213" header="0.31496062992125984" footer="0.31496062992125984"/>
  <pageSetup paperSize="9" scale="72" fitToHeight="0" orientation="portrait" verticalDpi="0" r:id="rId3"/>
  <headerFooter>
    <oddFooter>&amp;L&amp;F&amp;CPage &amp;P of &amp;N&amp;R&amp;A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7">
    <tabColor rgb="FFB9C337"/>
    <pageSetUpPr fitToPage="1"/>
  </sheetPr>
  <dimension ref="A1:BI41"/>
  <sheetViews>
    <sheetView workbookViewId="0"/>
  </sheetViews>
  <sheetFormatPr defaultColWidth="8.7109375" defaultRowHeight="12.75" x14ac:dyDescent="0.2"/>
  <cols>
    <col min="1" max="2" width="1.42578125" style="263" customWidth="1"/>
    <col min="3" max="3" width="17.28515625" style="263" customWidth="1"/>
    <col min="4" max="4" width="20" style="263" customWidth="1"/>
    <col min="5" max="5" width="66.7109375" style="263" customWidth="1"/>
    <col min="6" max="6" width="28.7109375" style="263" customWidth="1"/>
    <col min="7" max="7" width="1.28515625" style="263" customWidth="1"/>
    <col min="8" max="16384" width="8.7109375" style="263"/>
  </cols>
  <sheetData>
    <row r="1" spans="1:61" s="283" customFormat="1" thickBot="1" x14ac:dyDescent="0.3">
      <c r="E1" s="284"/>
      <c r="F1" s="284"/>
      <c r="G1" s="284"/>
      <c r="H1" s="284"/>
      <c r="I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row>
    <row r="2" spans="1:61" s="293" customFormat="1" ht="42" customHeight="1" x14ac:dyDescent="0.2">
      <c r="B2" s="298"/>
      <c r="C2" s="297"/>
      <c r="D2" s="296"/>
      <c r="E2" s="296"/>
      <c r="F2" s="296"/>
      <c r="G2" s="295"/>
      <c r="H2" s="294"/>
      <c r="I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row>
    <row r="3" spans="1:61" s="283" customFormat="1" ht="17.25" customHeight="1" x14ac:dyDescent="0.25">
      <c r="B3" s="290"/>
      <c r="C3" s="292"/>
      <c r="D3" s="291"/>
      <c r="E3" s="291"/>
      <c r="F3" s="254" t="str">
        <f>UPPER(Lists!K3)</f>
        <v>STATISTICAL OFFICE OF THE EUROPEAN UNION</v>
      </c>
      <c r="G3" s="285"/>
      <c r="H3" s="284"/>
      <c r="I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row>
    <row r="4" spans="1:61" s="283" customFormat="1" ht="22.5" customHeight="1" x14ac:dyDescent="0.25">
      <c r="B4" s="290"/>
      <c r="C4" s="576" t="str">
        <f>UPPER(Lists!K7)</f>
        <v>ANNUAL REPORTING ON BATTERIES AND ACCUMULATORS AND WASTE BATTERIES AND ACCUMULATORS</v>
      </c>
      <c r="D4" s="576"/>
      <c r="E4" s="576"/>
      <c r="F4" s="576"/>
      <c r="G4" s="285"/>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row>
    <row r="5" spans="1:61" s="283" customFormat="1" ht="21.75" customHeight="1" x14ac:dyDescent="0.25">
      <c r="B5" s="289"/>
      <c r="C5" s="566" t="str">
        <f>CONCATENATE(Lists!K8," DATA COLLECTION")</f>
        <v>2024 DATA COLLECTION</v>
      </c>
      <c r="D5" s="566"/>
      <c r="E5" s="566"/>
      <c r="F5" s="566"/>
      <c r="G5" s="285"/>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row>
    <row r="6" spans="1:61" s="283" customFormat="1" ht="15" customHeight="1" thickBot="1" x14ac:dyDescent="0.3">
      <c r="B6" s="289"/>
      <c r="C6" s="288"/>
      <c r="D6" s="288"/>
      <c r="E6" s="288"/>
      <c r="F6" s="288"/>
      <c r="G6" s="285"/>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row>
    <row r="7" spans="1:61" s="320" customFormat="1" ht="39" customHeight="1" thickBot="1" x14ac:dyDescent="0.3">
      <c r="B7" s="287"/>
      <c r="C7" s="577" t="s">
        <v>373</v>
      </c>
      <c r="D7" s="577"/>
      <c r="E7" s="577"/>
      <c r="F7" s="577"/>
      <c r="G7" s="321"/>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row>
    <row r="8" spans="1:61" s="6" customFormat="1" ht="24" customHeight="1" x14ac:dyDescent="0.25">
      <c r="A8" s="323"/>
      <c r="B8" s="324"/>
      <c r="C8" s="578" t="s">
        <v>173</v>
      </c>
      <c r="D8" s="578"/>
      <c r="E8" s="578"/>
      <c r="F8" s="578"/>
      <c r="G8" s="325"/>
    </row>
    <row r="9" spans="1:61" s="300" customFormat="1" ht="18" customHeight="1" x14ac:dyDescent="0.25">
      <c r="A9" s="345"/>
      <c r="B9" s="324"/>
      <c r="C9" s="571" t="s">
        <v>172</v>
      </c>
      <c r="D9" s="571"/>
      <c r="E9" s="571"/>
      <c r="F9" s="571"/>
      <c r="G9" s="325"/>
    </row>
    <row r="10" spans="1:61" s="300" customFormat="1" ht="18" customHeight="1" x14ac:dyDescent="0.25">
      <c r="A10" s="345"/>
      <c r="B10" s="324"/>
      <c r="C10" s="586" t="s">
        <v>171</v>
      </c>
      <c r="D10" s="587"/>
      <c r="E10" s="587"/>
      <c r="F10" s="587"/>
      <c r="G10" s="325"/>
    </row>
    <row r="11" spans="1:61" s="300" customFormat="1" ht="18" customHeight="1" x14ac:dyDescent="0.25">
      <c r="A11" s="345"/>
      <c r="B11" s="324"/>
      <c r="C11" s="586" t="s">
        <v>169</v>
      </c>
      <c r="D11" s="587"/>
      <c r="E11" s="587"/>
      <c r="F11" s="587"/>
      <c r="G11" s="325"/>
    </row>
    <row r="12" spans="1:61" s="6" customFormat="1" ht="9.75" customHeight="1" x14ac:dyDescent="0.25">
      <c r="A12" s="323"/>
      <c r="B12" s="324"/>
      <c r="C12" s="281"/>
      <c r="D12" s="281"/>
      <c r="E12" s="281"/>
      <c r="F12" s="281"/>
      <c r="G12" s="325"/>
    </row>
    <row r="13" spans="1:61" s="6" customFormat="1" ht="17.25" customHeight="1" x14ac:dyDescent="0.25">
      <c r="A13" s="323"/>
      <c r="B13" s="324"/>
      <c r="C13" s="588" t="s">
        <v>172</v>
      </c>
      <c r="D13" s="588"/>
      <c r="E13" s="588"/>
      <c r="F13" s="588"/>
      <c r="G13" s="325"/>
    </row>
    <row r="14" spans="1:61" s="6" customFormat="1" ht="4.5" customHeight="1" x14ac:dyDescent="0.25">
      <c r="A14" s="323"/>
      <c r="B14" s="324"/>
      <c r="C14" s="281"/>
      <c r="D14" s="281"/>
      <c r="E14" s="281"/>
      <c r="F14" s="281"/>
      <c r="G14" s="325"/>
    </row>
    <row r="15" spans="1:61" s="6" customFormat="1" ht="22.5" customHeight="1" x14ac:dyDescent="0.25">
      <c r="A15" s="323"/>
      <c r="B15" s="324"/>
      <c r="C15" s="568" t="s">
        <v>403</v>
      </c>
      <c r="D15" s="568"/>
      <c r="E15" s="568"/>
      <c r="F15" s="568"/>
      <c r="G15" s="325"/>
    </row>
    <row r="16" spans="1:61" s="6" customFormat="1" ht="14.65" customHeight="1" x14ac:dyDescent="0.25">
      <c r="A16" s="323"/>
      <c r="B16" s="324"/>
      <c r="C16" s="571" t="s">
        <v>404</v>
      </c>
      <c r="D16" s="571"/>
      <c r="E16" s="571"/>
      <c r="F16" s="571"/>
      <c r="G16" s="325"/>
    </row>
    <row r="17" spans="1:7" s="6" customFormat="1" ht="14.65" customHeight="1" x14ac:dyDescent="0.25">
      <c r="A17" s="323"/>
      <c r="B17" s="324"/>
      <c r="C17" s="586" t="s">
        <v>405</v>
      </c>
      <c r="D17" s="587"/>
      <c r="E17" s="587"/>
      <c r="F17" s="587"/>
      <c r="G17" s="325"/>
    </row>
    <row r="18" spans="1:7" s="6" customFormat="1" ht="14.65" customHeight="1" x14ac:dyDescent="0.25">
      <c r="A18" s="323"/>
      <c r="B18" s="324"/>
      <c r="C18" s="586" t="s">
        <v>406</v>
      </c>
      <c r="D18" s="587"/>
      <c r="E18" s="587"/>
      <c r="F18" s="587"/>
      <c r="G18" s="325"/>
    </row>
    <row r="19" spans="1:7" s="6" customFormat="1" ht="5.25" customHeight="1" x14ac:dyDescent="0.25">
      <c r="A19" s="323"/>
      <c r="B19" s="324"/>
      <c r="C19" s="281"/>
      <c r="D19" s="281"/>
      <c r="E19" s="281"/>
      <c r="F19" s="281"/>
      <c r="G19" s="325"/>
    </row>
    <row r="20" spans="1:7" s="6" customFormat="1" ht="49.5" customHeight="1" x14ac:dyDescent="0.25">
      <c r="A20" s="323"/>
      <c r="B20" s="324"/>
      <c r="C20" s="568" t="s">
        <v>407</v>
      </c>
      <c r="D20" s="569"/>
      <c r="E20" s="569"/>
      <c r="F20" s="569"/>
      <c r="G20" s="325"/>
    </row>
    <row r="21" spans="1:7" s="6" customFormat="1" ht="3.75" customHeight="1" x14ac:dyDescent="0.25">
      <c r="A21" s="323"/>
      <c r="B21" s="324"/>
      <c r="C21" s="281"/>
      <c r="D21" s="281"/>
      <c r="E21" s="281"/>
      <c r="F21" s="281"/>
      <c r="G21" s="325"/>
    </row>
    <row r="22" spans="1:7" s="6" customFormat="1" ht="17.25" customHeight="1" x14ac:dyDescent="0.25">
      <c r="A22" s="323"/>
      <c r="B22" s="324"/>
      <c r="C22" s="587" t="s">
        <v>374</v>
      </c>
      <c r="D22" s="587"/>
      <c r="E22" s="587"/>
      <c r="F22" s="587"/>
      <c r="G22" s="325"/>
    </row>
    <row r="23" spans="1:7" s="6" customFormat="1" ht="18.75" customHeight="1" x14ac:dyDescent="0.25">
      <c r="A23" s="323"/>
      <c r="B23" s="324"/>
      <c r="C23" s="589" t="str">
        <f>Lists!K18</f>
        <v>https://ec.europa.eu/eurostat/web/waste/methodology</v>
      </c>
      <c r="D23" s="589"/>
      <c r="E23" s="589"/>
      <c r="F23" s="589"/>
      <c r="G23" s="325"/>
    </row>
    <row r="24" spans="1:7" s="6" customFormat="1" ht="5.25" customHeight="1" x14ac:dyDescent="0.25">
      <c r="A24" s="323"/>
      <c r="B24" s="324"/>
      <c r="C24" s="281"/>
      <c r="D24" s="281"/>
      <c r="E24" s="281"/>
      <c r="F24" s="281"/>
      <c r="G24" s="325"/>
    </row>
    <row r="25" spans="1:7" s="6" customFormat="1" ht="17.25" customHeight="1" x14ac:dyDescent="0.25">
      <c r="A25" s="323"/>
      <c r="B25" s="324"/>
      <c r="C25" s="588" t="s">
        <v>375</v>
      </c>
      <c r="D25" s="588"/>
      <c r="E25" s="588"/>
      <c r="F25" s="588"/>
      <c r="G25" s="325"/>
    </row>
    <row r="26" spans="1:7" s="6" customFormat="1" ht="6" customHeight="1" x14ac:dyDescent="0.25">
      <c r="A26" s="323"/>
      <c r="B26" s="324"/>
      <c r="C26" s="281"/>
      <c r="D26" s="281"/>
      <c r="E26" s="281"/>
      <c r="F26" s="281"/>
      <c r="G26" s="325"/>
    </row>
    <row r="27" spans="1:7" s="6" customFormat="1" ht="39" customHeight="1" x14ac:dyDescent="0.25">
      <c r="A27" s="323"/>
      <c r="B27" s="324"/>
      <c r="C27" s="568" t="s">
        <v>408</v>
      </c>
      <c r="D27" s="568"/>
      <c r="E27" s="568"/>
      <c r="F27" s="568"/>
      <c r="G27" s="325"/>
    </row>
    <row r="28" spans="1:7" s="6" customFormat="1" ht="42" customHeight="1" x14ac:dyDescent="0.25">
      <c r="A28" s="323"/>
      <c r="B28" s="324"/>
      <c r="C28" s="568" t="s">
        <v>409</v>
      </c>
      <c r="D28" s="568"/>
      <c r="E28" s="568"/>
      <c r="F28" s="568"/>
      <c r="G28" s="325"/>
    </row>
    <row r="29" spans="1:7" s="6" customFormat="1" ht="25.5" customHeight="1" x14ac:dyDescent="0.25">
      <c r="A29" s="323"/>
      <c r="B29" s="324"/>
      <c r="C29" s="568" t="s">
        <v>376</v>
      </c>
      <c r="D29" s="569"/>
      <c r="E29" s="569"/>
      <c r="F29" s="569"/>
      <c r="G29" s="325"/>
    </row>
    <row r="30" spans="1:7" s="6" customFormat="1" ht="17.25" customHeight="1" x14ac:dyDescent="0.25">
      <c r="A30" s="323"/>
      <c r="B30" s="324"/>
      <c r="C30" s="579" t="str">
        <f>Lists!K19</f>
        <v>https://ec.europa.eu/eurostat/web/waste/legislation</v>
      </c>
      <c r="D30" s="579"/>
      <c r="E30" s="579"/>
      <c r="F30" s="579"/>
      <c r="G30" s="325"/>
    </row>
    <row r="31" spans="1:7" s="6" customFormat="1" ht="5.25" customHeight="1" x14ac:dyDescent="0.25">
      <c r="A31" s="323"/>
      <c r="B31" s="324"/>
      <c r="C31" s="281"/>
      <c r="D31" s="281"/>
      <c r="E31" s="281"/>
      <c r="F31" s="281"/>
      <c r="G31" s="325"/>
    </row>
    <row r="32" spans="1:7" s="6" customFormat="1" ht="17.25" customHeight="1" x14ac:dyDescent="0.25">
      <c r="A32" s="323"/>
      <c r="B32" s="324"/>
      <c r="C32" s="588" t="s">
        <v>169</v>
      </c>
      <c r="D32" s="588"/>
      <c r="E32" s="588"/>
      <c r="F32" s="588"/>
      <c r="G32" s="325"/>
    </row>
    <row r="33" spans="1:7" s="6" customFormat="1" ht="7.5" customHeight="1" x14ac:dyDescent="0.25">
      <c r="A33" s="323"/>
      <c r="B33" s="324"/>
      <c r="C33" s="281"/>
      <c r="D33" s="281"/>
      <c r="E33" s="281"/>
      <c r="F33" s="281"/>
      <c r="G33" s="325"/>
    </row>
    <row r="34" spans="1:7" s="6" customFormat="1" ht="43.15" customHeight="1" x14ac:dyDescent="0.25">
      <c r="A34" s="323"/>
      <c r="B34" s="324"/>
      <c r="C34" s="568" t="s">
        <v>410</v>
      </c>
      <c r="D34" s="568"/>
      <c r="E34" s="568"/>
      <c r="F34" s="568"/>
      <c r="G34" s="325"/>
    </row>
    <row r="35" spans="1:7" s="6" customFormat="1" ht="29.1" customHeight="1" x14ac:dyDescent="0.25">
      <c r="A35" s="323"/>
      <c r="B35" s="324"/>
      <c r="C35" s="569" t="s">
        <v>377</v>
      </c>
      <c r="D35" s="569"/>
      <c r="E35" s="569"/>
      <c r="F35" s="569"/>
      <c r="G35" s="325"/>
    </row>
    <row r="36" spans="1:7" s="6" customFormat="1" ht="34.15" customHeight="1" x14ac:dyDescent="0.25">
      <c r="A36" s="323"/>
      <c r="B36" s="324"/>
      <c r="C36" s="568" t="s">
        <v>378</v>
      </c>
      <c r="D36" s="568"/>
      <c r="E36" s="568"/>
      <c r="F36" s="568"/>
      <c r="G36" s="325"/>
    </row>
    <row r="37" spans="1:7" s="6" customFormat="1" ht="37.5" customHeight="1" x14ac:dyDescent="0.25">
      <c r="A37" s="323"/>
      <c r="B37" s="324"/>
      <c r="C37" s="568" t="s">
        <v>534</v>
      </c>
      <c r="D37" s="568"/>
      <c r="E37" s="568"/>
      <c r="F37" s="568"/>
      <c r="G37" s="325"/>
    </row>
    <row r="38" spans="1:7" s="343" customFormat="1" ht="7.5" customHeight="1" thickBot="1" x14ac:dyDescent="0.3">
      <c r="B38" s="339"/>
      <c r="C38" s="340"/>
      <c r="D38" s="340"/>
      <c r="E38" s="340"/>
      <c r="F38" s="341"/>
      <c r="G38" s="342"/>
    </row>
    <row r="41" spans="1:7" ht="12" customHeight="1" x14ac:dyDescent="0.2"/>
  </sheetData>
  <sheetProtection algorithmName="SHA-512" hashValue="rFvSPuYwO0dbauC8d1y6154Zq1ue8S9aExF1sx/B6osc2XTdZ9w4YS2VF0Bp/2wvFP3UNsJu2aVybjXYUqBpqQ==" saltValue="pCmqxZLWgNx7QEkOrOw+Fg==" spinCount="100000" sheet="1" objects="1" scenarios="1"/>
  <mergeCells count="25">
    <mergeCell ref="C32:F32"/>
    <mergeCell ref="C34:F34"/>
    <mergeCell ref="C35:F35"/>
    <mergeCell ref="C36:F36"/>
    <mergeCell ref="C37:F37"/>
    <mergeCell ref="C27:F27"/>
    <mergeCell ref="C28:F28"/>
    <mergeCell ref="C29:F29"/>
    <mergeCell ref="C30:F30"/>
    <mergeCell ref="C11:F11"/>
    <mergeCell ref="C13:F13"/>
    <mergeCell ref="C15:F15"/>
    <mergeCell ref="C20:F20"/>
    <mergeCell ref="C23:F23"/>
    <mergeCell ref="C25:F25"/>
    <mergeCell ref="C22:F22"/>
    <mergeCell ref="C18:F18"/>
    <mergeCell ref="C17:F17"/>
    <mergeCell ref="C16:F16"/>
    <mergeCell ref="C10:F10"/>
    <mergeCell ref="C4:F4"/>
    <mergeCell ref="C5:F5"/>
    <mergeCell ref="C7:F7"/>
    <mergeCell ref="C8:F8"/>
    <mergeCell ref="C9:F9"/>
  </mergeCells>
  <hyperlinks>
    <hyperlink ref="C23:F23" r:id="rId1" display="https://ec.europa.eu/eurostat/web/waste/methodology" xr:uid="{00000000-0004-0000-0300-000000000000}"/>
    <hyperlink ref="C30:F30" r:id="rId2" display="https://ec.europa.eu/eurostat/web/waste/legislation" xr:uid="{00000000-0004-0000-0300-000001000000}"/>
  </hyperlinks>
  <pageMargins left="0.23622047244094491" right="0.23622047244094491" top="0.74803149606299213" bottom="0.74803149606299213" header="0.31496062992125984" footer="0.31496062992125984"/>
  <pageSetup paperSize="9" scale="72" fitToHeight="0" orientation="portrait" verticalDpi="0" r:id="rId3"/>
  <headerFooter>
    <oddFooter>&amp;L&amp;F&amp;CPage &amp;P of &amp;N&amp;R&amp;A</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B9C337"/>
    <pageSetUpPr fitToPage="1"/>
  </sheetPr>
  <dimension ref="A1:AG58"/>
  <sheetViews>
    <sheetView zoomScaleNormal="100" workbookViewId="0"/>
  </sheetViews>
  <sheetFormatPr defaultColWidth="8.7109375" defaultRowHeight="12.75" x14ac:dyDescent="0.2"/>
  <cols>
    <col min="1" max="2" width="1.42578125" style="372" customWidth="1"/>
    <col min="3" max="3" width="4.42578125" style="372" customWidth="1"/>
    <col min="4" max="4" width="20" style="372" customWidth="1"/>
    <col min="5" max="5" width="66.7109375" style="372" customWidth="1"/>
    <col min="6" max="6" width="35.7109375" style="372" customWidth="1"/>
    <col min="7" max="7" width="1.28515625" style="372" customWidth="1"/>
    <col min="8" max="16384" width="8.7109375" style="372"/>
  </cols>
  <sheetData>
    <row r="1" spans="1:33" s="5" customFormat="1" thickBot="1" x14ac:dyDescent="0.3">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row>
    <row r="2" spans="1:33" s="347" customFormat="1" ht="42" customHeight="1" x14ac:dyDescent="0.2">
      <c r="B2" s="348"/>
      <c r="C2" s="349"/>
      <c r="D2" s="350"/>
      <c r="E2" s="350"/>
      <c r="F2" s="350"/>
      <c r="G2" s="351"/>
      <c r="H2" s="352"/>
      <c r="I2" s="352"/>
      <c r="J2" s="352"/>
      <c r="K2" s="352"/>
      <c r="L2" s="352"/>
      <c r="M2" s="352"/>
      <c r="N2" s="352"/>
      <c r="O2" s="352"/>
      <c r="P2" s="352"/>
      <c r="Q2" s="352"/>
      <c r="R2" s="352"/>
      <c r="S2" s="352"/>
      <c r="T2" s="352"/>
      <c r="U2" s="352"/>
      <c r="V2" s="352"/>
      <c r="W2" s="352"/>
      <c r="X2" s="352"/>
      <c r="Y2" s="352"/>
      <c r="Z2" s="352"/>
      <c r="AA2" s="352"/>
      <c r="AB2" s="352"/>
      <c r="AC2" s="352"/>
      <c r="AD2" s="352"/>
    </row>
    <row r="3" spans="1:33" s="5" customFormat="1" ht="17.25" customHeight="1" x14ac:dyDescent="0.25">
      <c r="B3" s="353"/>
      <c r="C3" s="354"/>
      <c r="D3" s="355"/>
      <c r="E3" s="355"/>
      <c r="F3" s="356" t="str">
        <f>UPPER(Lists!K3)</f>
        <v>STATISTICAL OFFICE OF THE EUROPEAN UNION</v>
      </c>
      <c r="G3" s="357"/>
      <c r="H3" s="346"/>
      <c r="I3" s="346"/>
      <c r="J3" s="346"/>
      <c r="K3" s="346"/>
      <c r="L3" s="346"/>
      <c r="M3" s="346"/>
      <c r="N3" s="346"/>
      <c r="O3" s="346"/>
      <c r="P3" s="346"/>
      <c r="Q3" s="346"/>
      <c r="R3" s="346"/>
      <c r="S3" s="346"/>
      <c r="T3" s="346"/>
      <c r="U3" s="346"/>
      <c r="V3" s="346"/>
      <c r="W3" s="346"/>
      <c r="X3" s="346"/>
      <c r="Y3" s="346"/>
      <c r="Z3" s="346"/>
      <c r="AA3" s="346"/>
      <c r="AB3" s="346"/>
      <c r="AC3" s="346"/>
      <c r="AD3" s="346"/>
    </row>
    <row r="4" spans="1:33" s="5" customFormat="1" ht="22.5" customHeight="1" x14ac:dyDescent="0.25">
      <c r="B4" s="353"/>
      <c r="C4" s="591" t="str">
        <f>UPPER(Lists!K7)</f>
        <v>ANNUAL REPORTING ON BATTERIES AND ACCUMULATORS AND WASTE BATTERIES AND ACCUMULATORS</v>
      </c>
      <c r="D4" s="591"/>
      <c r="E4" s="591"/>
      <c r="F4" s="591"/>
      <c r="G4" s="357"/>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row>
    <row r="5" spans="1:33" s="5" customFormat="1" ht="21.75" customHeight="1" x14ac:dyDescent="0.25">
      <c r="B5" s="358"/>
      <c r="C5" s="592" t="str">
        <f>CONCATENATE(Lists!K8," DATA COLLECTION")</f>
        <v>2024 DATA COLLECTION</v>
      </c>
      <c r="D5" s="592"/>
      <c r="E5" s="592"/>
      <c r="F5" s="592"/>
      <c r="G5" s="357"/>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row>
    <row r="6" spans="1:33" s="5" customFormat="1" ht="15" customHeight="1" thickBot="1" x14ac:dyDescent="0.3">
      <c r="B6" s="358"/>
      <c r="C6" s="359"/>
      <c r="D6" s="359"/>
      <c r="E6" s="359"/>
      <c r="F6" s="359"/>
      <c r="G6" s="357"/>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row>
    <row r="7" spans="1:33" s="6" customFormat="1" ht="39" customHeight="1" thickBot="1" x14ac:dyDescent="0.3">
      <c r="B7" s="360"/>
      <c r="C7" s="593" t="s">
        <v>379</v>
      </c>
      <c r="D7" s="593"/>
      <c r="E7" s="593"/>
      <c r="F7" s="593"/>
      <c r="G7" s="361"/>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row>
    <row r="8" spans="1:33" s="6" customFormat="1" ht="6" customHeight="1" x14ac:dyDescent="0.25">
      <c r="A8" s="323"/>
      <c r="B8" s="324"/>
      <c r="C8" s="281"/>
      <c r="D8" s="281"/>
      <c r="E8" s="281"/>
      <c r="F8" s="281"/>
      <c r="G8" s="325"/>
    </row>
    <row r="9" spans="1:33" s="6" customFormat="1" ht="27.6" customHeight="1" x14ac:dyDescent="0.25">
      <c r="A9" s="323"/>
      <c r="B9" s="324"/>
      <c r="C9" s="568" t="s">
        <v>380</v>
      </c>
      <c r="D9" s="568"/>
      <c r="E9" s="568"/>
      <c r="F9" s="568"/>
      <c r="G9" s="325"/>
    </row>
    <row r="10" spans="1:33" s="6" customFormat="1" ht="40.15" customHeight="1" x14ac:dyDescent="0.25">
      <c r="A10" s="323"/>
      <c r="B10" s="324"/>
      <c r="C10" s="590" t="s">
        <v>381</v>
      </c>
      <c r="D10" s="590"/>
      <c r="E10" s="590"/>
      <c r="F10" s="590"/>
      <c r="G10" s="325"/>
    </row>
    <row r="11" spans="1:33" s="6" customFormat="1" ht="31.5" customHeight="1" x14ac:dyDescent="0.25">
      <c r="A11" s="323"/>
      <c r="B11" s="324"/>
      <c r="C11" s="590" t="s">
        <v>382</v>
      </c>
      <c r="D11" s="590"/>
      <c r="E11" s="590"/>
      <c r="F11" s="590"/>
      <c r="G11" s="325"/>
    </row>
    <row r="12" spans="1:33" s="6" customFormat="1" ht="37.15" customHeight="1" x14ac:dyDescent="0.25">
      <c r="A12" s="323"/>
      <c r="B12" s="324"/>
      <c r="C12" s="363"/>
      <c r="D12" s="590" t="s">
        <v>383</v>
      </c>
      <c r="E12" s="590"/>
      <c r="F12" s="590"/>
      <c r="G12" s="325"/>
    </row>
    <row r="13" spans="1:33" s="6" customFormat="1" ht="32.1" customHeight="1" x14ac:dyDescent="0.25">
      <c r="A13" s="323"/>
      <c r="B13" s="324"/>
      <c r="C13" s="363"/>
      <c r="D13" s="590" t="s">
        <v>384</v>
      </c>
      <c r="E13" s="590"/>
      <c r="F13" s="590"/>
      <c r="G13" s="325"/>
    </row>
    <row r="14" spans="1:33" s="6" customFormat="1" ht="37.15" customHeight="1" x14ac:dyDescent="0.25">
      <c r="A14" s="323"/>
      <c r="B14" s="324"/>
      <c r="C14" s="590" t="s">
        <v>385</v>
      </c>
      <c r="D14" s="590"/>
      <c r="E14" s="590"/>
      <c r="F14" s="590"/>
      <c r="G14" s="325"/>
    </row>
    <row r="15" spans="1:33" s="6" customFormat="1" ht="20.65" customHeight="1" x14ac:dyDescent="0.25">
      <c r="A15" s="323"/>
      <c r="B15" s="324"/>
      <c r="C15" s="578" t="s">
        <v>386</v>
      </c>
      <c r="D15" s="578"/>
      <c r="E15" s="578"/>
      <c r="F15" s="578"/>
      <c r="G15" s="325"/>
    </row>
    <row r="16" spans="1:33" s="6" customFormat="1" ht="21.6" customHeight="1" x14ac:dyDescent="0.25">
      <c r="A16" s="323"/>
      <c r="B16" s="324"/>
      <c r="C16" s="363"/>
      <c r="D16" s="568" t="s">
        <v>387</v>
      </c>
      <c r="E16" s="568"/>
      <c r="F16" s="568"/>
      <c r="G16" s="325"/>
    </row>
    <row r="17" spans="1:7" s="6" customFormat="1" ht="44.65" customHeight="1" x14ac:dyDescent="0.25">
      <c r="A17" s="323"/>
      <c r="B17" s="324"/>
      <c r="C17" s="363"/>
      <c r="D17" s="568" t="s">
        <v>514</v>
      </c>
      <c r="E17" s="568"/>
      <c r="F17" s="568"/>
      <c r="G17" s="325"/>
    </row>
    <row r="18" spans="1:7" s="6" customFormat="1" ht="21.6" customHeight="1" x14ac:dyDescent="0.25">
      <c r="A18" s="323"/>
      <c r="B18" s="324"/>
      <c r="C18" s="568" t="s">
        <v>388</v>
      </c>
      <c r="D18" s="568"/>
      <c r="E18" s="568"/>
      <c r="F18" s="568"/>
      <c r="G18" s="325"/>
    </row>
    <row r="19" spans="1:7" s="6" customFormat="1" ht="24" customHeight="1" x14ac:dyDescent="0.25">
      <c r="A19" s="323"/>
      <c r="B19" s="324"/>
      <c r="C19" s="578" t="s">
        <v>173</v>
      </c>
      <c r="D19" s="578"/>
      <c r="E19" s="578"/>
      <c r="F19" s="578"/>
      <c r="G19" s="325"/>
    </row>
    <row r="20" spans="1:7" s="300" customFormat="1" ht="18" customHeight="1" x14ac:dyDescent="0.25">
      <c r="A20" s="345"/>
      <c r="B20" s="324"/>
      <c r="C20" s="568" t="s">
        <v>389</v>
      </c>
      <c r="D20" s="568"/>
      <c r="E20" s="568"/>
      <c r="F20" s="568"/>
      <c r="G20" s="325"/>
    </row>
    <row r="21" spans="1:7" s="300" customFormat="1" ht="18" customHeight="1" x14ac:dyDescent="0.25">
      <c r="A21" s="345"/>
      <c r="B21" s="324"/>
      <c r="C21" s="568" t="s">
        <v>390</v>
      </c>
      <c r="D21" s="568"/>
      <c r="E21" s="568"/>
      <c r="F21" s="568"/>
      <c r="G21" s="325"/>
    </row>
    <row r="22" spans="1:7" s="6" customFormat="1" ht="9.75" customHeight="1" x14ac:dyDescent="0.25">
      <c r="A22" s="323"/>
      <c r="B22" s="324"/>
      <c r="C22" s="281"/>
      <c r="D22" s="281"/>
      <c r="E22" s="281"/>
      <c r="F22" s="281"/>
      <c r="G22" s="325"/>
    </row>
    <row r="23" spans="1:7" s="6" customFormat="1" ht="5.25" customHeight="1" x14ac:dyDescent="0.25">
      <c r="A23" s="323"/>
      <c r="B23" s="324"/>
      <c r="C23" s="281"/>
      <c r="D23" s="281"/>
      <c r="E23" s="281"/>
      <c r="F23" s="281"/>
      <c r="G23" s="325"/>
    </row>
    <row r="24" spans="1:7" s="6" customFormat="1" ht="17.25" customHeight="1" x14ac:dyDescent="0.25">
      <c r="A24" s="323"/>
      <c r="B24" s="324"/>
      <c r="C24" s="570" t="s">
        <v>391</v>
      </c>
      <c r="D24" s="570"/>
      <c r="E24" s="570"/>
      <c r="F24" s="570"/>
      <c r="G24" s="325"/>
    </row>
    <row r="25" spans="1:7" s="6" customFormat="1" ht="6" customHeight="1" x14ac:dyDescent="0.25">
      <c r="A25" s="323"/>
      <c r="B25" s="324"/>
      <c r="C25" s="281"/>
      <c r="D25" s="281"/>
      <c r="E25" s="281"/>
      <c r="F25" s="281"/>
      <c r="G25" s="325"/>
    </row>
    <row r="26" spans="1:7" s="6" customFormat="1" ht="21.6" customHeight="1" x14ac:dyDescent="0.25">
      <c r="A26" s="323"/>
      <c r="B26" s="324"/>
      <c r="C26" s="568" t="s">
        <v>392</v>
      </c>
      <c r="D26" s="568"/>
      <c r="E26" s="568"/>
      <c r="F26" s="568"/>
      <c r="G26" s="325"/>
    </row>
    <row r="27" spans="1:7" s="6" customFormat="1" ht="34.15" customHeight="1" x14ac:dyDescent="0.25">
      <c r="A27" s="323"/>
      <c r="B27" s="324"/>
      <c r="C27" s="568" t="s">
        <v>411</v>
      </c>
      <c r="D27" s="568"/>
      <c r="E27" s="568"/>
      <c r="F27" s="568"/>
      <c r="G27" s="325"/>
    </row>
    <row r="28" spans="1:7" s="6" customFormat="1" ht="51" customHeight="1" x14ac:dyDescent="0.25">
      <c r="A28" s="323"/>
      <c r="B28" s="324"/>
      <c r="C28" s="568" t="s">
        <v>393</v>
      </c>
      <c r="D28" s="568"/>
      <c r="E28" s="568"/>
      <c r="F28" s="568"/>
      <c r="G28" s="325"/>
    </row>
    <row r="29" spans="1:7" s="6" customFormat="1" ht="5.25" customHeight="1" x14ac:dyDescent="0.25">
      <c r="A29" s="323"/>
      <c r="B29" s="324"/>
      <c r="C29" s="281"/>
      <c r="D29" s="281"/>
      <c r="E29" s="281"/>
      <c r="F29" s="281"/>
      <c r="G29" s="325"/>
    </row>
    <row r="30" spans="1:7" s="6" customFormat="1" ht="17.25" customHeight="1" x14ac:dyDescent="0.25">
      <c r="A30" s="323"/>
      <c r="B30" s="324"/>
      <c r="C30" s="570" t="s">
        <v>390</v>
      </c>
      <c r="D30" s="570"/>
      <c r="E30" s="570"/>
      <c r="F30" s="570"/>
      <c r="G30" s="325"/>
    </row>
    <row r="31" spans="1:7" s="6" customFormat="1" ht="7.5" customHeight="1" x14ac:dyDescent="0.25">
      <c r="A31" s="323"/>
      <c r="B31" s="324"/>
      <c r="C31" s="281"/>
      <c r="D31" s="281"/>
      <c r="E31" s="281"/>
      <c r="F31" s="281"/>
      <c r="G31" s="325"/>
    </row>
    <row r="32" spans="1:7" s="6" customFormat="1" ht="16.5" customHeight="1" x14ac:dyDescent="0.25">
      <c r="A32" s="323"/>
      <c r="B32" s="324"/>
      <c r="C32" s="568" t="s">
        <v>413</v>
      </c>
      <c r="D32" s="568"/>
      <c r="E32" s="568"/>
      <c r="F32" s="568"/>
      <c r="G32" s="325"/>
    </row>
    <row r="33" spans="1:7" s="6" customFormat="1" ht="16.5" customHeight="1" x14ac:dyDescent="0.25">
      <c r="A33" s="323"/>
      <c r="B33" s="324"/>
      <c r="C33" s="568" t="s">
        <v>414</v>
      </c>
      <c r="D33" s="568"/>
      <c r="E33" s="568"/>
      <c r="F33" s="568"/>
      <c r="G33" s="325"/>
    </row>
    <row r="34" spans="1:7" s="7" customFormat="1" ht="28.15" customHeight="1" x14ac:dyDescent="0.25">
      <c r="A34" s="364"/>
      <c r="B34" s="365"/>
      <c r="C34" s="585" t="s">
        <v>394</v>
      </c>
      <c r="D34" s="585"/>
      <c r="E34" s="585"/>
      <c r="F34" s="585"/>
      <c r="G34" s="366"/>
    </row>
    <row r="35" spans="1:7" s="7" customFormat="1" ht="80.099999999999994" customHeight="1" x14ac:dyDescent="0.25">
      <c r="A35" s="364"/>
      <c r="B35" s="365"/>
      <c r="C35" s="281"/>
      <c r="D35" s="568" t="s">
        <v>570</v>
      </c>
      <c r="E35" s="568"/>
      <c r="F35" s="568"/>
      <c r="G35" s="366"/>
    </row>
    <row r="36" spans="1:7" s="7" customFormat="1" ht="85.5" customHeight="1" x14ac:dyDescent="0.25">
      <c r="A36" s="364"/>
      <c r="B36" s="365"/>
      <c r="C36" s="363"/>
      <c r="D36" s="568" t="s">
        <v>496</v>
      </c>
      <c r="E36" s="568"/>
      <c r="F36" s="568"/>
      <c r="G36" s="366"/>
    </row>
    <row r="37" spans="1:7" s="7" customFormat="1" ht="77.650000000000006" customHeight="1" x14ac:dyDescent="0.25">
      <c r="A37" s="364"/>
      <c r="B37" s="365"/>
      <c r="C37" s="363"/>
      <c r="D37" s="568" t="s">
        <v>497</v>
      </c>
      <c r="E37" s="568"/>
      <c r="F37" s="568"/>
      <c r="G37" s="366"/>
    </row>
    <row r="38" spans="1:7" s="7" customFormat="1" ht="28.15" customHeight="1" x14ac:dyDescent="0.25">
      <c r="A38" s="364"/>
      <c r="B38" s="365"/>
      <c r="C38" s="585" t="s">
        <v>395</v>
      </c>
      <c r="D38" s="585"/>
      <c r="E38" s="585"/>
      <c r="F38" s="585"/>
      <c r="G38" s="366"/>
    </row>
    <row r="39" spans="1:7" s="7" customFormat="1" ht="18.600000000000001" customHeight="1" x14ac:dyDescent="0.25">
      <c r="A39" s="364"/>
      <c r="B39" s="365"/>
      <c r="C39" s="454"/>
      <c r="D39" s="595" t="s">
        <v>515</v>
      </c>
      <c r="E39" s="596"/>
      <c r="F39" s="596"/>
      <c r="G39" s="366"/>
    </row>
    <row r="40" spans="1:7" s="7" customFormat="1" ht="18" customHeight="1" x14ac:dyDescent="0.25">
      <c r="A40" s="364"/>
      <c r="B40" s="365"/>
      <c r="C40" s="458"/>
      <c r="D40" s="575" t="s">
        <v>564</v>
      </c>
      <c r="E40" s="575"/>
      <c r="F40" s="575"/>
      <c r="G40" s="366"/>
    </row>
    <row r="41" spans="1:7" s="7" customFormat="1" ht="20.65" customHeight="1" x14ac:dyDescent="0.25">
      <c r="A41" s="364"/>
      <c r="B41" s="365"/>
      <c r="C41" s="458"/>
      <c r="D41" s="575" t="s">
        <v>527</v>
      </c>
      <c r="E41" s="575"/>
      <c r="F41" s="575"/>
      <c r="G41" s="366"/>
    </row>
    <row r="42" spans="1:7" s="7" customFormat="1" ht="20.65" customHeight="1" x14ac:dyDescent="0.25">
      <c r="A42" s="364"/>
      <c r="B42" s="365"/>
      <c r="C42" s="458"/>
      <c r="D42" s="575" t="s">
        <v>530</v>
      </c>
      <c r="E42" s="575"/>
      <c r="F42" s="575"/>
      <c r="G42" s="366"/>
    </row>
    <row r="43" spans="1:7" s="7" customFormat="1" ht="60" customHeight="1" x14ac:dyDescent="0.25">
      <c r="A43" s="364"/>
      <c r="B43" s="365"/>
      <c r="C43" s="457"/>
      <c r="D43" s="572" t="s">
        <v>571</v>
      </c>
      <c r="E43" s="596"/>
      <c r="F43" s="596"/>
      <c r="G43" s="366"/>
    </row>
    <row r="44" spans="1:7" s="7" customFormat="1" ht="46.5" customHeight="1" x14ac:dyDescent="0.25">
      <c r="A44" s="364"/>
      <c r="B44" s="365"/>
      <c r="C44" s="501"/>
      <c r="D44" s="575" t="s">
        <v>585</v>
      </c>
      <c r="E44" s="575"/>
      <c r="F44" s="575"/>
      <c r="G44" s="366"/>
    </row>
    <row r="45" spans="1:7" s="7" customFormat="1" ht="62.1" customHeight="1" x14ac:dyDescent="0.2">
      <c r="A45" s="364"/>
      <c r="B45" s="365"/>
      <c r="C45" s="455"/>
      <c r="D45" s="594" t="s">
        <v>516</v>
      </c>
      <c r="E45" s="594"/>
      <c r="F45" s="594"/>
      <c r="G45" s="366"/>
    </row>
    <row r="46" spans="1:7" s="7" customFormat="1" ht="21" customHeight="1" x14ac:dyDescent="0.25">
      <c r="A46" s="364"/>
      <c r="B46" s="365"/>
      <c r="C46" s="455"/>
      <c r="D46" s="572" t="s">
        <v>498</v>
      </c>
      <c r="E46" s="572"/>
      <c r="F46" s="572"/>
      <c r="G46" s="366"/>
    </row>
    <row r="47" spans="1:7" s="7" customFormat="1" ht="18.600000000000001" customHeight="1" x14ac:dyDescent="0.25">
      <c r="A47" s="364"/>
      <c r="B47" s="365"/>
      <c r="C47" s="455"/>
      <c r="D47" s="572" t="s">
        <v>499</v>
      </c>
      <c r="E47" s="572"/>
      <c r="F47" s="572"/>
      <c r="G47" s="366"/>
    </row>
    <row r="48" spans="1:7" s="7" customFormat="1" ht="62.1" customHeight="1" x14ac:dyDescent="0.2">
      <c r="A48" s="364"/>
      <c r="B48" s="365"/>
      <c r="C48" s="455"/>
      <c r="D48" s="594" t="s">
        <v>517</v>
      </c>
      <c r="E48" s="594"/>
      <c r="F48" s="594"/>
      <c r="G48" s="366"/>
    </row>
    <row r="49" spans="1:7" s="7" customFormat="1" ht="20.65" customHeight="1" x14ac:dyDescent="0.25">
      <c r="A49" s="364"/>
      <c r="B49" s="365"/>
      <c r="C49" s="281"/>
      <c r="D49" s="569" t="s">
        <v>500</v>
      </c>
      <c r="E49" s="569"/>
      <c r="F49" s="569"/>
      <c r="G49" s="366"/>
    </row>
    <row r="50" spans="1:7" s="7" customFormat="1" ht="20.65" customHeight="1" x14ac:dyDescent="0.25">
      <c r="A50" s="364"/>
      <c r="B50" s="365"/>
      <c r="C50" s="281"/>
      <c r="D50" s="569" t="s">
        <v>501</v>
      </c>
      <c r="E50" s="569"/>
      <c r="F50" s="569"/>
      <c r="G50" s="366"/>
    </row>
    <row r="51" spans="1:7" s="6" customFormat="1" ht="5.25" customHeight="1" x14ac:dyDescent="0.25">
      <c r="A51" s="323"/>
      <c r="B51" s="324"/>
      <c r="C51" s="281"/>
      <c r="D51" s="281"/>
      <c r="E51" s="281"/>
      <c r="F51" s="281"/>
      <c r="G51" s="325"/>
    </row>
    <row r="52" spans="1:7" s="6" customFormat="1" ht="17.25" customHeight="1" x14ac:dyDescent="0.25">
      <c r="A52" s="323"/>
      <c r="B52" s="324"/>
      <c r="C52" s="570" t="s">
        <v>415</v>
      </c>
      <c r="D52" s="570"/>
      <c r="E52" s="570"/>
      <c r="F52" s="570"/>
      <c r="G52" s="325"/>
    </row>
    <row r="53" spans="1:7" s="6" customFormat="1" ht="7.5" customHeight="1" x14ac:dyDescent="0.25">
      <c r="A53" s="323"/>
      <c r="B53" s="324"/>
      <c r="C53" s="281"/>
      <c r="D53" s="281"/>
      <c r="E53" s="281"/>
      <c r="F53" s="281"/>
      <c r="G53" s="325"/>
    </row>
    <row r="54" spans="1:7" s="7" customFormat="1" ht="20.65" customHeight="1" x14ac:dyDescent="0.25">
      <c r="A54" s="364"/>
      <c r="B54" s="365"/>
      <c r="C54" s="590" t="s">
        <v>236</v>
      </c>
      <c r="D54" s="590"/>
      <c r="E54" s="590"/>
      <c r="F54" s="590"/>
      <c r="G54" s="366"/>
    </row>
    <row r="55" spans="1:7" s="367" customFormat="1" ht="7.5" customHeight="1" thickBot="1" x14ac:dyDescent="0.3">
      <c r="B55" s="368"/>
      <c r="C55" s="369"/>
      <c r="D55" s="369"/>
      <c r="E55" s="369"/>
      <c r="F55" s="370"/>
      <c r="G55" s="371"/>
    </row>
    <row r="58" spans="1:7" ht="12" customHeight="1" x14ac:dyDescent="0.2"/>
  </sheetData>
  <sheetProtection algorithmName="SHA-512" hashValue="FG9l++9R/UGRk8xTYHttT53sGcb3KTrS1IcnUM3ofMIlVfMdr3iO0pxJB18DxVTyizEQYiqO/natoiLPHTGdVg==" saltValue="EeRb4rBCRsd1ZVr0ue98Rg==" spinCount="100000" sheet="1" objects="1" scenarios="1" selectLockedCells="1" selectUnlockedCells="1"/>
  <mergeCells count="42">
    <mergeCell ref="C52:F52"/>
    <mergeCell ref="C54:F54"/>
    <mergeCell ref="D44:F44"/>
    <mergeCell ref="C38:F38"/>
    <mergeCell ref="D46:F46"/>
    <mergeCell ref="D49:F49"/>
    <mergeCell ref="D50:F50"/>
    <mergeCell ref="D40:F40"/>
    <mergeCell ref="D41:F41"/>
    <mergeCell ref="D48:F48"/>
    <mergeCell ref="D47:F47"/>
    <mergeCell ref="D39:F39"/>
    <mergeCell ref="D45:F45"/>
    <mergeCell ref="D42:F42"/>
    <mergeCell ref="D43:F43"/>
    <mergeCell ref="C33:F33"/>
    <mergeCell ref="D36:F36"/>
    <mergeCell ref="D37:F37"/>
    <mergeCell ref="C27:F27"/>
    <mergeCell ref="C28:F28"/>
    <mergeCell ref="C30:F30"/>
    <mergeCell ref="C32:F32"/>
    <mergeCell ref="C34:F34"/>
    <mergeCell ref="D35:F35"/>
    <mergeCell ref="C26:F26"/>
    <mergeCell ref="D12:F12"/>
    <mergeCell ref="D13:F13"/>
    <mergeCell ref="C14:F14"/>
    <mergeCell ref="C15:F15"/>
    <mergeCell ref="D16:F16"/>
    <mergeCell ref="D17:F17"/>
    <mergeCell ref="C18:F18"/>
    <mergeCell ref="C19:F19"/>
    <mergeCell ref="C20:F20"/>
    <mergeCell ref="C21:F21"/>
    <mergeCell ref="C24:F24"/>
    <mergeCell ref="C11:F11"/>
    <mergeCell ref="C4:F4"/>
    <mergeCell ref="C5:F5"/>
    <mergeCell ref="C7:F7"/>
    <mergeCell ref="C9:F9"/>
    <mergeCell ref="C10:F10"/>
  </mergeCells>
  <pageMargins left="0.23622047244094491" right="0.23622047244094491" top="0.74803149606299213" bottom="0.74803149606299213" header="0.31496062992125984" footer="0.31496062992125984"/>
  <pageSetup paperSize="9" scale="75" fitToHeight="0" orientation="portrait" verticalDpi="0" r:id="rId1"/>
  <headerFooter>
    <oddFooter>&amp;L&amp;F&amp;CPage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tabColor rgb="FF79CDC9"/>
    <pageSetUpPr fitToPage="1"/>
  </sheetPr>
  <dimension ref="A1:BO24"/>
  <sheetViews>
    <sheetView showGridLines="0" topLeftCell="A7" workbookViewId="0">
      <selection activeCell="D14" sqref="D14:G14"/>
    </sheetView>
  </sheetViews>
  <sheetFormatPr defaultColWidth="8.7109375" defaultRowHeight="12.75" x14ac:dyDescent="0.2"/>
  <cols>
    <col min="1" max="1" width="2.28515625" style="263" customWidth="1"/>
    <col min="2" max="2" width="1.7109375" style="263" customWidth="1"/>
    <col min="3" max="3" width="15.7109375" style="263" customWidth="1"/>
    <col min="4" max="4" width="32.7109375" style="263" customWidth="1"/>
    <col min="5" max="5" width="25.42578125" style="263" customWidth="1"/>
    <col min="6" max="6" width="2.5703125" style="263" customWidth="1"/>
    <col min="7" max="7" width="66.28515625" style="263" customWidth="1"/>
    <col min="8" max="8" width="1.28515625" style="263" customWidth="1"/>
    <col min="9" max="16384" width="8.7109375" style="263"/>
  </cols>
  <sheetData>
    <row r="1" spans="1:67" s="283" customFormat="1" thickBot="1" x14ac:dyDescent="0.3">
      <c r="E1" s="284"/>
      <c r="F1" s="284"/>
      <c r="G1" s="284"/>
      <c r="H1" s="284"/>
      <c r="I1" s="284"/>
      <c r="J1" s="284"/>
      <c r="K1" s="284"/>
      <c r="L1" s="284"/>
      <c r="M1" s="284"/>
      <c r="N1" s="284"/>
      <c r="O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c r="BL1" s="284"/>
    </row>
    <row r="2" spans="1:67" s="293" customFormat="1" ht="42" customHeight="1" x14ac:dyDescent="0.2">
      <c r="B2" s="298"/>
      <c r="C2" s="297"/>
      <c r="D2" s="296"/>
      <c r="E2" s="296"/>
      <c r="F2" s="296"/>
      <c r="G2" s="296"/>
      <c r="H2" s="295"/>
      <c r="I2" s="294"/>
      <c r="J2" s="294"/>
      <c r="K2" s="294"/>
      <c r="L2" s="294"/>
      <c r="M2" s="294"/>
      <c r="N2" s="294"/>
      <c r="O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4"/>
      <c r="BL2" s="294"/>
    </row>
    <row r="3" spans="1:67" s="283" customFormat="1" ht="17.25" customHeight="1" x14ac:dyDescent="0.25">
      <c r="B3" s="290"/>
      <c r="C3" s="292"/>
      <c r="D3" s="291"/>
      <c r="E3" s="291"/>
      <c r="F3" s="291"/>
      <c r="G3" s="254" t="str">
        <f>UPPER(Lists!K3)</f>
        <v>STATISTICAL OFFICE OF THE EUROPEAN UNION</v>
      </c>
      <c r="H3" s="285"/>
      <c r="I3" s="284"/>
      <c r="J3" s="284"/>
      <c r="K3" s="284"/>
      <c r="L3" s="284"/>
      <c r="M3" s="284"/>
      <c r="N3" s="284"/>
      <c r="O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row>
    <row r="4" spans="1:67" s="283" customFormat="1" ht="22.15" customHeight="1" x14ac:dyDescent="0.25">
      <c r="B4" s="290"/>
      <c r="C4" s="598" t="str">
        <f>UPPER(Lists!K7)</f>
        <v>ANNUAL REPORTING ON BATTERIES AND ACCUMULATORS AND WASTE BATTERIES AND ACCUMULATORS</v>
      </c>
      <c r="D4" s="598"/>
      <c r="E4" s="598"/>
      <c r="F4" s="598"/>
      <c r="G4" s="598"/>
      <c r="H4" s="285"/>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row>
    <row r="5" spans="1:67" s="283" customFormat="1" ht="22.15" customHeight="1" x14ac:dyDescent="0.25">
      <c r="B5" s="289"/>
      <c r="C5" s="566" t="str">
        <f>CONCATENATE(Lists!K8," DATA COLLECTION")</f>
        <v>2024 DATA COLLECTION</v>
      </c>
      <c r="D5" s="566"/>
      <c r="E5" s="566"/>
      <c r="F5" s="566"/>
      <c r="G5" s="566"/>
      <c r="H5" s="285"/>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row>
    <row r="6" spans="1:67" s="283" customFormat="1" ht="24" customHeight="1" thickBot="1" x14ac:dyDescent="0.3">
      <c r="B6" s="289"/>
      <c r="C6" s="288"/>
      <c r="D6" s="288"/>
      <c r="E6" s="288"/>
      <c r="F6" s="288"/>
      <c r="G6" s="288"/>
      <c r="H6" s="285"/>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284"/>
      <c r="BN6" s="284"/>
      <c r="BO6" s="284"/>
    </row>
    <row r="7" spans="1:67" s="283" customFormat="1" ht="39" customHeight="1" thickBot="1" x14ac:dyDescent="0.3">
      <c r="B7" s="287"/>
      <c r="C7" s="577" t="s">
        <v>342</v>
      </c>
      <c r="D7" s="577"/>
      <c r="E7" s="577"/>
      <c r="F7" s="577"/>
      <c r="G7" s="577"/>
      <c r="H7" s="285"/>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row>
    <row r="8" spans="1:67" s="283" customFormat="1" ht="14.25" customHeight="1" x14ac:dyDescent="0.25">
      <c r="B8" s="287"/>
      <c r="C8" s="286"/>
      <c r="D8" s="286"/>
      <c r="E8" s="286"/>
      <c r="F8" s="286"/>
      <c r="G8" s="286"/>
      <c r="H8" s="285"/>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row>
    <row r="9" spans="1:67" s="2" customFormat="1" ht="18" customHeight="1" x14ac:dyDescent="0.25">
      <c r="A9" s="1"/>
      <c r="B9" s="268"/>
      <c r="C9" s="281" t="s">
        <v>594</v>
      </c>
      <c r="D9" s="281"/>
      <c r="E9" s="555" t="s">
        <v>52</v>
      </c>
      <c r="F9" s="280"/>
      <c r="G9" s="282" t="str">
        <f>IF(E9="","",VLOOKUP(E9,Lists!A2:B40,2,FALSE))</f>
        <v>LU</v>
      </c>
      <c r="H9" s="267"/>
    </row>
    <row r="10" spans="1:67" s="2" customFormat="1" ht="17.25" customHeight="1" x14ac:dyDescent="0.2">
      <c r="A10" s="3"/>
      <c r="B10" s="272"/>
      <c r="C10" s="281" t="s">
        <v>87</v>
      </c>
      <c r="D10" s="279"/>
      <c r="E10" s="538">
        <v>2022</v>
      </c>
      <c r="F10" s="280"/>
      <c r="G10" s="279"/>
      <c r="H10" s="267"/>
    </row>
    <row r="11" spans="1:67" s="2" customFormat="1" ht="18" customHeight="1" x14ac:dyDescent="0.25">
      <c r="A11" s="1"/>
      <c r="B11" s="268"/>
      <c r="C11" s="277" t="str">
        <f>CONCATENATE("The due date for reporting is ",Lists!K10)</f>
        <v>The due date for reporting is 30 June 2024</v>
      </c>
      <c r="D11" s="277"/>
      <c r="E11" s="278"/>
      <c r="F11" s="277"/>
      <c r="G11" s="276"/>
      <c r="H11" s="267"/>
    </row>
    <row r="12" spans="1:67" s="5" customFormat="1" ht="17.25" customHeight="1" x14ac:dyDescent="0.25">
      <c r="A12" s="4"/>
      <c r="B12" s="275"/>
      <c r="C12" s="572" t="str">
        <f>"Who is the primary contact point for the data collection '" &amp;  Lists!K7&amp;"' in your country?"</f>
        <v>Who is the primary contact point for the data collection 'Annual reporting on batteries and accumulators and waste batteries and accumulators' in your country?</v>
      </c>
      <c r="D12" s="572"/>
      <c r="E12" s="572"/>
      <c r="F12" s="572"/>
      <c r="G12" s="572"/>
      <c r="H12" s="274"/>
    </row>
    <row r="13" spans="1:67" s="2" customFormat="1" ht="5.25" customHeight="1" x14ac:dyDescent="0.2">
      <c r="A13" s="1"/>
      <c r="B13" s="268"/>
      <c r="C13" s="273"/>
      <c r="D13" s="273"/>
      <c r="E13" s="273"/>
      <c r="F13" s="273"/>
      <c r="G13" s="270"/>
      <c r="H13" s="267"/>
    </row>
    <row r="14" spans="1:67" s="2" customFormat="1" ht="17.25" customHeight="1" x14ac:dyDescent="0.2">
      <c r="A14" s="1"/>
      <c r="B14" s="268"/>
      <c r="C14" s="269" t="s">
        <v>88</v>
      </c>
      <c r="D14" s="599"/>
      <c r="E14" s="600"/>
      <c r="F14" s="600"/>
      <c r="G14" s="600"/>
      <c r="H14" s="267"/>
    </row>
    <row r="15" spans="1:67" s="2" customFormat="1" ht="4.5" customHeight="1" x14ac:dyDescent="0.2">
      <c r="A15" s="1"/>
      <c r="B15" s="268"/>
      <c r="C15" s="269"/>
      <c r="D15" s="271"/>
      <c r="E15" s="271"/>
      <c r="F15" s="271"/>
      <c r="G15" s="270"/>
      <c r="H15" s="267"/>
    </row>
    <row r="16" spans="1:67" s="2" customFormat="1" ht="17.25" customHeight="1" x14ac:dyDescent="0.2">
      <c r="A16" s="1"/>
      <c r="B16" s="268"/>
      <c r="C16" s="269" t="s">
        <v>89</v>
      </c>
      <c r="D16" s="599" t="s">
        <v>686</v>
      </c>
      <c r="E16" s="600"/>
      <c r="F16" s="600"/>
      <c r="G16" s="600"/>
      <c r="H16" s="267"/>
    </row>
    <row r="17" spans="1:8" s="2" customFormat="1" ht="5.25" customHeight="1" x14ac:dyDescent="0.2">
      <c r="A17" s="1"/>
      <c r="B17" s="268"/>
      <c r="C17" s="269"/>
      <c r="D17" s="271"/>
      <c r="E17" s="271"/>
      <c r="F17" s="271"/>
      <c r="G17" s="270"/>
      <c r="H17" s="267"/>
    </row>
    <row r="18" spans="1:8" s="2" customFormat="1" ht="17.25" customHeight="1" x14ac:dyDescent="0.2">
      <c r="A18" s="1"/>
      <c r="B18" s="268"/>
      <c r="C18" s="269" t="s">
        <v>90</v>
      </c>
      <c r="D18" s="599" t="s">
        <v>687</v>
      </c>
      <c r="E18" s="600"/>
      <c r="F18" s="600"/>
      <c r="G18" s="600"/>
      <c r="H18" s="267"/>
    </row>
    <row r="19" spans="1:8" s="2" customFormat="1" ht="3.75" customHeight="1" x14ac:dyDescent="0.2">
      <c r="A19" s="1"/>
      <c r="B19" s="268"/>
      <c r="C19" s="269"/>
      <c r="D19" s="271"/>
      <c r="E19" s="271"/>
      <c r="F19" s="271"/>
      <c r="G19" s="270"/>
      <c r="H19" s="267"/>
    </row>
    <row r="20" spans="1:8" s="2" customFormat="1" ht="17.25" customHeight="1" x14ac:dyDescent="0.2">
      <c r="A20" s="1"/>
      <c r="B20" s="268"/>
      <c r="C20" s="269" t="s">
        <v>91</v>
      </c>
      <c r="D20" s="601" t="s">
        <v>688</v>
      </c>
      <c r="E20" s="602"/>
      <c r="F20" s="602"/>
      <c r="G20" s="602"/>
      <c r="H20" s="267"/>
    </row>
    <row r="21" spans="1:8" s="2" customFormat="1" ht="5.25" customHeight="1" x14ac:dyDescent="0.2">
      <c r="A21" s="3"/>
      <c r="B21" s="272"/>
      <c r="C21" s="269"/>
      <c r="D21" s="271"/>
      <c r="E21" s="271"/>
      <c r="F21" s="271"/>
      <c r="G21" s="270"/>
      <c r="H21" s="267"/>
    </row>
    <row r="22" spans="1:8" s="2" customFormat="1" ht="17.25" customHeight="1" x14ac:dyDescent="0.2">
      <c r="A22" s="1"/>
      <c r="B22" s="268"/>
      <c r="C22" s="269" t="s">
        <v>341</v>
      </c>
      <c r="D22" s="599" t="s">
        <v>689</v>
      </c>
      <c r="E22" s="600"/>
      <c r="F22" s="600"/>
      <c r="G22" s="600"/>
      <c r="H22" s="267"/>
    </row>
    <row r="23" spans="1:8" s="2" customFormat="1" ht="30" customHeight="1" x14ac:dyDescent="0.25">
      <c r="A23" s="1"/>
      <c r="B23" s="268"/>
      <c r="C23" s="597" t="s">
        <v>92</v>
      </c>
      <c r="D23" s="597"/>
      <c r="E23" s="597"/>
      <c r="F23" s="597"/>
      <c r="G23" s="597"/>
      <c r="H23" s="267"/>
    </row>
    <row r="24" spans="1:8" ht="13.5" thickBot="1" x14ac:dyDescent="0.25">
      <c r="B24" s="266"/>
      <c r="C24" s="265"/>
      <c r="D24" s="265"/>
      <c r="E24" s="265"/>
      <c r="F24" s="265"/>
      <c r="G24" s="265"/>
      <c r="H24" s="264"/>
    </row>
  </sheetData>
  <sheetProtection algorithmName="SHA-512" hashValue="mlyQxwfoH8fgd+jWBt+3ztoas5PCuhGdqb3BTd5DmFf8DzEf3fshG6wzIkMzr1u+8JNTycdyo+WS8JAN0TOS4Q==" saltValue="rFQJDJIJ2zI8HxnaMp/7uQ==" spinCount="100000" sheet="1" selectLockedCells="1"/>
  <mergeCells count="10">
    <mergeCell ref="C23:G23"/>
    <mergeCell ref="C4:G4"/>
    <mergeCell ref="C5:G5"/>
    <mergeCell ref="D14:G14"/>
    <mergeCell ref="D16:G16"/>
    <mergeCell ref="D18:G18"/>
    <mergeCell ref="D20:G20"/>
    <mergeCell ref="D22:G22"/>
    <mergeCell ref="C12:G12"/>
    <mergeCell ref="C7:G7"/>
  </mergeCells>
  <pageMargins left="0.23622047244094491" right="0.23622047244094491" top="0.74803149606299213" bottom="0.74803149606299213" header="0.31496062992125984" footer="0.31496062992125984"/>
  <pageSetup paperSize="9" scale="96" orientation="landscape" verticalDpi="0" r:id="rId1"/>
  <headerFooter>
    <oddFooter>&amp;L&amp;F&amp;CPage &amp;P of &amp;N&amp;R&amp;A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Lists!$A$2:$A$40</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9CDC9"/>
    <pageSetUpPr fitToPage="1"/>
  </sheetPr>
  <dimension ref="B1:F59"/>
  <sheetViews>
    <sheetView showGridLines="0" zoomScaleNormal="100" workbookViewId="0">
      <selection activeCell="E9" sqref="E9"/>
    </sheetView>
  </sheetViews>
  <sheetFormatPr defaultColWidth="9.28515625" defaultRowHeight="14.25" x14ac:dyDescent="0.2"/>
  <cols>
    <col min="1" max="1" width="1.28515625" style="299" customWidth="1"/>
    <col min="2" max="2" width="0.7109375" style="299" customWidth="1"/>
    <col min="3" max="3" width="2.28515625" style="299" customWidth="1"/>
    <col min="4" max="4" width="7.42578125" style="300" customWidth="1"/>
    <col min="5" max="5" width="130.7109375" style="299" customWidth="1"/>
    <col min="6" max="6" width="2.28515625" style="299" customWidth="1"/>
    <col min="7" max="16384" width="9.28515625" style="299"/>
  </cols>
  <sheetData>
    <row r="1" spans="2:6" ht="9.75" customHeight="1" thickBot="1" x14ac:dyDescent="0.25"/>
    <row r="2" spans="2:6" ht="29.25" customHeight="1" x14ac:dyDescent="0.25">
      <c r="C2" s="301"/>
      <c r="D2" s="603"/>
      <c r="E2" s="603"/>
      <c r="F2" s="302"/>
    </row>
    <row r="3" spans="2:6" s="303" customFormat="1" ht="23.25" customHeight="1" x14ac:dyDescent="0.2">
      <c r="C3" s="304"/>
      <c r="D3" s="305"/>
      <c r="E3" s="414" t="str">
        <f>UPPER(Lists!K3)</f>
        <v>STATISTICAL OFFICE OF THE EUROPEAN UNION</v>
      </c>
      <c r="F3" s="306"/>
    </row>
    <row r="4" spans="2:6" ht="21.75" customHeight="1" x14ac:dyDescent="0.2">
      <c r="C4" s="268"/>
      <c r="D4" s="604" t="str">
        <f>UPPER(Lists!K7)</f>
        <v>ANNUAL REPORTING ON BATTERIES AND ACCUMULATORS AND WASTE BATTERIES AND ACCUMULATORS</v>
      </c>
      <c r="E4" s="604"/>
      <c r="F4" s="267"/>
    </row>
    <row r="5" spans="2:6" ht="18" customHeight="1" x14ac:dyDescent="0.2">
      <c r="C5" s="268"/>
      <c r="D5" s="605" t="str">
        <f>CONCATENATE(Lists!K8," DATA COLLECTION")</f>
        <v>2024 DATA COLLECTION</v>
      </c>
      <c r="E5" s="605"/>
      <c r="F5" s="267"/>
    </row>
    <row r="6" spans="2:6" ht="9" customHeight="1" x14ac:dyDescent="0.2">
      <c r="C6" s="268"/>
      <c r="D6" s="307"/>
      <c r="E6" s="307"/>
      <c r="F6" s="267"/>
    </row>
    <row r="7" spans="2:6" ht="35.25" customHeight="1" x14ac:dyDescent="0.2">
      <c r="C7" s="268"/>
      <c r="D7" s="606" t="s">
        <v>431</v>
      </c>
      <c r="E7" s="606"/>
      <c r="F7" s="267"/>
    </row>
    <row r="8" spans="2:6" ht="30.75" customHeight="1" x14ac:dyDescent="0.2">
      <c r="C8" s="268"/>
      <c r="D8" s="607" t="str">
        <f>IF('GETTING STARTED'!E9="","",'GETTING STARTED'!E9)</f>
        <v>Luxembourg</v>
      </c>
      <c r="E8" s="608"/>
      <c r="F8" s="267"/>
    </row>
    <row r="9" spans="2:6" ht="15" x14ac:dyDescent="0.2">
      <c r="B9" s="308"/>
      <c r="C9" s="309"/>
      <c r="D9" s="310">
        <v>1</v>
      </c>
      <c r="E9" s="311" t="s">
        <v>675</v>
      </c>
      <c r="F9" s="267"/>
    </row>
    <row r="10" spans="2:6" ht="15" x14ac:dyDescent="0.2">
      <c r="B10" s="308"/>
      <c r="C10" s="309"/>
      <c r="D10" s="310">
        <v>2</v>
      </c>
      <c r="E10" s="312" t="s">
        <v>677</v>
      </c>
      <c r="F10" s="267"/>
    </row>
    <row r="11" spans="2:6" ht="15" x14ac:dyDescent="0.2">
      <c r="B11" s="308"/>
      <c r="C11" s="309"/>
      <c r="D11" s="313">
        <v>3</v>
      </c>
      <c r="E11" s="312" t="s">
        <v>676</v>
      </c>
      <c r="F11" s="267"/>
    </row>
    <row r="12" spans="2:6" ht="15" x14ac:dyDescent="0.2">
      <c r="B12" s="308"/>
      <c r="C12" s="309"/>
      <c r="D12" s="313">
        <v>4</v>
      </c>
      <c r="E12" s="314" t="s">
        <v>685</v>
      </c>
      <c r="F12" s="267"/>
    </row>
    <row r="13" spans="2:6" ht="15" x14ac:dyDescent="0.2">
      <c r="B13" s="308"/>
      <c r="C13" s="309"/>
      <c r="D13" s="310">
        <v>5</v>
      </c>
      <c r="E13" s="314"/>
      <c r="F13" s="267"/>
    </row>
    <row r="14" spans="2:6" ht="15" x14ac:dyDescent="0.2">
      <c r="B14" s="308"/>
      <c r="C14" s="309"/>
      <c r="D14" s="310">
        <v>6</v>
      </c>
      <c r="E14" s="314"/>
      <c r="F14" s="267"/>
    </row>
    <row r="15" spans="2:6" ht="15" x14ac:dyDescent="0.2">
      <c r="B15" s="308"/>
      <c r="C15" s="309"/>
      <c r="D15" s="310">
        <v>7</v>
      </c>
      <c r="E15" s="314"/>
      <c r="F15" s="267"/>
    </row>
    <row r="16" spans="2:6" ht="15" x14ac:dyDescent="0.2">
      <c r="B16" s="308"/>
      <c r="C16" s="309"/>
      <c r="D16" s="310">
        <v>8</v>
      </c>
      <c r="E16" s="314"/>
      <c r="F16" s="267"/>
    </row>
    <row r="17" spans="2:6" ht="15" x14ac:dyDescent="0.2">
      <c r="B17" s="308"/>
      <c r="C17" s="309"/>
      <c r="D17" s="310">
        <v>9</v>
      </c>
      <c r="E17" s="314"/>
      <c r="F17" s="267"/>
    </row>
    <row r="18" spans="2:6" ht="15" x14ac:dyDescent="0.2">
      <c r="B18" s="308"/>
      <c r="C18" s="309"/>
      <c r="D18" s="310">
        <v>10</v>
      </c>
      <c r="E18" s="315"/>
      <c r="F18" s="267"/>
    </row>
    <row r="19" spans="2:6" ht="15" x14ac:dyDescent="0.2">
      <c r="B19" s="308"/>
      <c r="C19" s="309"/>
      <c r="D19" s="310">
        <v>11</v>
      </c>
      <c r="E19" s="315"/>
      <c r="F19" s="267"/>
    </row>
    <row r="20" spans="2:6" ht="15" x14ac:dyDescent="0.2">
      <c r="B20" s="308"/>
      <c r="C20" s="309"/>
      <c r="D20" s="310">
        <v>12</v>
      </c>
      <c r="E20" s="315"/>
      <c r="F20" s="267"/>
    </row>
    <row r="21" spans="2:6" ht="15" x14ac:dyDescent="0.2">
      <c r="B21" s="308"/>
      <c r="C21" s="309"/>
      <c r="D21" s="310">
        <v>13</v>
      </c>
      <c r="E21" s="315"/>
      <c r="F21" s="267"/>
    </row>
    <row r="22" spans="2:6" ht="15" x14ac:dyDescent="0.2">
      <c r="B22" s="308"/>
      <c r="C22" s="309"/>
      <c r="D22" s="310">
        <v>14</v>
      </c>
      <c r="E22" s="315"/>
      <c r="F22" s="267"/>
    </row>
    <row r="23" spans="2:6" ht="15" x14ac:dyDescent="0.2">
      <c r="B23" s="308"/>
      <c r="C23" s="309"/>
      <c r="D23" s="310">
        <v>15</v>
      </c>
      <c r="E23" s="315"/>
      <c r="F23" s="267"/>
    </row>
    <row r="24" spans="2:6" ht="15" x14ac:dyDescent="0.2">
      <c r="B24" s="308"/>
      <c r="C24" s="309"/>
      <c r="D24" s="310">
        <v>16</v>
      </c>
      <c r="E24" s="315"/>
      <c r="F24" s="267"/>
    </row>
    <row r="25" spans="2:6" ht="15" x14ac:dyDescent="0.2">
      <c r="B25" s="308"/>
      <c r="C25" s="309"/>
      <c r="D25" s="310">
        <v>17</v>
      </c>
      <c r="E25" s="315"/>
      <c r="F25" s="267"/>
    </row>
    <row r="26" spans="2:6" ht="15" x14ac:dyDescent="0.2">
      <c r="B26" s="308"/>
      <c r="C26" s="309"/>
      <c r="D26" s="310">
        <v>18</v>
      </c>
      <c r="E26" s="315"/>
      <c r="F26" s="267"/>
    </row>
    <row r="27" spans="2:6" ht="15" x14ac:dyDescent="0.2">
      <c r="B27" s="308"/>
      <c r="C27" s="309"/>
      <c r="D27" s="310">
        <v>19</v>
      </c>
      <c r="E27" s="315"/>
      <c r="F27" s="267"/>
    </row>
    <row r="28" spans="2:6" ht="15" x14ac:dyDescent="0.2">
      <c r="B28" s="308"/>
      <c r="C28" s="309"/>
      <c r="D28" s="310">
        <v>20</v>
      </c>
      <c r="E28" s="315"/>
      <c r="F28" s="267"/>
    </row>
    <row r="29" spans="2:6" ht="15" x14ac:dyDescent="0.2">
      <c r="B29" s="308"/>
      <c r="C29" s="309"/>
      <c r="D29" s="310">
        <v>21</v>
      </c>
      <c r="E29" s="315"/>
      <c r="F29" s="267"/>
    </row>
    <row r="30" spans="2:6" ht="15" x14ac:dyDescent="0.2">
      <c r="B30" s="308"/>
      <c r="C30" s="309"/>
      <c r="D30" s="310">
        <v>22</v>
      </c>
      <c r="E30" s="315"/>
      <c r="F30" s="267"/>
    </row>
    <row r="31" spans="2:6" ht="15" x14ac:dyDescent="0.2">
      <c r="B31" s="308"/>
      <c r="C31" s="309"/>
      <c r="D31" s="310">
        <v>23</v>
      </c>
      <c r="E31" s="315"/>
      <c r="F31" s="267"/>
    </row>
    <row r="32" spans="2:6" ht="15" x14ac:dyDescent="0.2">
      <c r="B32" s="308"/>
      <c r="C32" s="309"/>
      <c r="D32" s="310">
        <v>24</v>
      </c>
      <c r="E32" s="315"/>
      <c r="F32" s="267"/>
    </row>
    <row r="33" spans="2:6" ht="15" x14ac:dyDescent="0.2">
      <c r="B33" s="308"/>
      <c r="C33" s="309"/>
      <c r="D33" s="310">
        <v>25</v>
      </c>
      <c r="E33" s="315"/>
      <c r="F33" s="267"/>
    </row>
    <row r="34" spans="2:6" ht="15" x14ac:dyDescent="0.2">
      <c r="B34" s="308"/>
      <c r="C34" s="309"/>
      <c r="D34" s="310">
        <v>26</v>
      </c>
      <c r="E34" s="315"/>
      <c r="F34" s="267"/>
    </row>
    <row r="35" spans="2:6" ht="15" x14ac:dyDescent="0.2">
      <c r="B35" s="308"/>
      <c r="C35" s="309"/>
      <c r="D35" s="310">
        <v>27</v>
      </c>
      <c r="E35" s="315"/>
      <c r="F35" s="267"/>
    </row>
    <row r="36" spans="2:6" ht="15" x14ac:dyDescent="0.2">
      <c r="B36" s="308"/>
      <c r="C36" s="309"/>
      <c r="D36" s="310">
        <v>28</v>
      </c>
      <c r="E36" s="315"/>
      <c r="F36" s="267"/>
    </row>
    <row r="37" spans="2:6" ht="15" x14ac:dyDescent="0.2">
      <c r="B37" s="308"/>
      <c r="C37" s="309"/>
      <c r="D37" s="310">
        <v>29</v>
      </c>
      <c r="E37" s="315"/>
      <c r="F37" s="267"/>
    </row>
    <row r="38" spans="2:6" ht="15" x14ac:dyDescent="0.2">
      <c r="B38" s="308"/>
      <c r="C38" s="309"/>
      <c r="D38" s="310">
        <v>30</v>
      </c>
      <c r="E38" s="315"/>
      <c r="F38" s="267"/>
    </row>
    <row r="39" spans="2:6" ht="15" x14ac:dyDescent="0.2">
      <c r="B39" s="308"/>
      <c r="C39" s="309"/>
      <c r="D39" s="310">
        <v>31</v>
      </c>
      <c r="E39" s="315"/>
      <c r="F39" s="267"/>
    </row>
    <row r="40" spans="2:6" ht="15" x14ac:dyDescent="0.2">
      <c r="B40" s="308"/>
      <c r="C40" s="309"/>
      <c r="D40" s="310">
        <v>32</v>
      </c>
      <c r="E40" s="315"/>
      <c r="F40" s="267"/>
    </row>
    <row r="41" spans="2:6" ht="15" x14ac:dyDescent="0.2">
      <c r="B41" s="308"/>
      <c r="C41" s="309"/>
      <c r="D41" s="310">
        <v>33</v>
      </c>
      <c r="E41" s="315"/>
      <c r="F41" s="267"/>
    </row>
    <row r="42" spans="2:6" ht="15" x14ac:dyDescent="0.2">
      <c r="B42" s="308"/>
      <c r="C42" s="309"/>
      <c r="D42" s="310">
        <v>34</v>
      </c>
      <c r="E42" s="315"/>
      <c r="F42" s="267"/>
    </row>
    <row r="43" spans="2:6" ht="15" x14ac:dyDescent="0.2">
      <c r="B43" s="308"/>
      <c r="C43" s="309"/>
      <c r="D43" s="310">
        <v>35</v>
      </c>
      <c r="E43" s="315"/>
      <c r="F43" s="267"/>
    </row>
    <row r="44" spans="2:6" ht="15" x14ac:dyDescent="0.2">
      <c r="B44" s="308"/>
      <c r="C44" s="309"/>
      <c r="D44" s="310">
        <v>36</v>
      </c>
      <c r="E44" s="315"/>
      <c r="F44" s="267"/>
    </row>
    <row r="45" spans="2:6" ht="15" x14ac:dyDescent="0.2">
      <c r="B45" s="308"/>
      <c r="C45" s="309"/>
      <c r="D45" s="310">
        <v>37</v>
      </c>
      <c r="E45" s="315"/>
      <c r="F45" s="267"/>
    </row>
    <row r="46" spans="2:6" ht="15" x14ac:dyDescent="0.2">
      <c r="B46" s="308"/>
      <c r="C46" s="309"/>
      <c r="D46" s="310">
        <v>38</v>
      </c>
      <c r="E46" s="315"/>
      <c r="F46" s="267"/>
    </row>
    <row r="47" spans="2:6" ht="15" x14ac:dyDescent="0.2">
      <c r="B47" s="308"/>
      <c r="C47" s="309"/>
      <c r="D47" s="310">
        <v>39</v>
      </c>
      <c r="E47" s="315"/>
      <c r="F47" s="267"/>
    </row>
    <row r="48" spans="2:6" ht="15" x14ac:dyDescent="0.2">
      <c r="B48" s="308"/>
      <c r="C48" s="309"/>
      <c r="D48" s="310">
        <v>40</v>
      </c>
      <c r="E48" s="315"/>
      <c r="F48" s="267"/>
    </row>
    <row r="49" spans="2:6" ht="15" x14ac:dyDescent="0.2">
      <c r="B49" s="308"/>
      <c r="C49" s="309"/>
      <c r="D49" s="310">
        <v>41</v>
      </c>
      <c r="E49" s="315"/>
      <c r="F49" s="267"/>
    </row>
    <row r="50" spans="2:6" ht="15" x14ac:dyDescent="0.2">
      <c r="B50" s="308"/>
      <c r="C50" s="309"/>
      <c r="D50" s="310">
        <v>42</v>
      </c>
      <c r="E50" s="315"/>
      <c r="F50" s="267"/>
    </row>
    <row r="51" spans="2:6" ht="15" x14ac:dyDescent="0.2">
      <c r="B51" s="308"/>
      <c r="C51" s="309"/>
      <c r="D51" s="310">
        <v>43</v>
      </c>
      <c r="E51" s="315"/>
      <c r="F51" s="267"/>
    </row>
    <row r="52" spans="2:6" ht="15" x14ac:dyDescent="0.2">
      <c r="B52" s="308"/>
      <c r="C52" s="309"/>
      <c r="D52" s="310">
        <v>44</v>
      </c>
      <c r="E52" s="315"/>
      <c r="F52" s="267"/>
    </row>
    <row r="53" spans="2:6" ht="15" x14ac:dyDescent="0.2">
      <c r="B53" s="308"/>
      <c r="C53" s="309"/>
      <c r="D53" s="310">
        <v>45</v>
      </c>
      <c r="E53" s="315"/>
      <c r="F53" s="267"/>
    </row>
    <row r="54" spans="2:6" ht="15" x14ac:dyDescent="0.2">
      <c r="B54" s="308"/>
      <c r="C54" s="309"/>
      <c r="D54" s="310">
        <v>46</v>
      </c>
      <c r="E54" s="315"/>
      <c r="F54" s="267"/>
    </row>
    <row r="55" spans="2:6" ht="15" x14ac:dyDescent="0.2">
      <c r="B55" s="308"/>
      <c r="C55" s="309"/>
      <c r="D55" s="310">
        <v>47</v>
      </c>
      <c r="E55" s="315"/>
      <c r="F55" s="267"/>
    </row>
    <row r="56" spans="2:6" ht="15" x14ac:dyDescent="0.2">
      <c r="B56" s="308"/>
      <c r="C56" s="309"/>
      <c r="D56" s="310">
        <v>48</v>
      </c>
      <c r="E56" s="315"/>
      <c r="F56" s="267"/>
    </row>
    <row r="57" spans="2:6" ht="15" x14ac:dyDescent="0.2">
      <c r="B57" s="308"/>
      <c r="C57" s="309"/>
      <c r="D57" s="310">
        <v>49</v>
      </c>
      <c r="E57" s="315"/>
      <c r="F57" s="267"/>
    </row>
    <row r="58" spans="2:6" ht="15" x14ac:dyDescent="0.2">
      <c r="B58" s="308"/>
      <c r="C58" s="309"/>
      <c r="D58" s="310">
        <v>50</v>
      </c>
      <c r="E58" s="315"/>
      <c r="F58" s="267"/>
    </row>
    <row r="59" spans="2:6" ht="15" thickBot="1" x14ac:dyDescent="0.25">
      <c r="C59" s="316"/>
      <c r="D59" s="317"/>
      <c r="E59" s="318"/>
      <c r="F59" s="319"/>
    </row>
  </sheetData>
  <sheetProtection algorithmName="SHA-512" hashValue="iDd38v/Tc2yu4QR0v/0aYImCpirZBCEeucTpvs4LkCsBYQoxeHGUYvoeN/GdVJuGRoyrjBARw4euDvxtJIkF2A==" saltValue="dh26T8lLPPlQ2YbTc+hlgA==" spinCount="100000" sheet="1" objects="1" scenarios="1" selectLockedCells="1"/>
  <mergeCells count="5">
    <mergeCell ref="D2:E2"/>
    <mergeCell ref="D4:E4"/>
    <mergeCell ref="D5:E5"/>
    <mergeCell ref="D7:E7"/>
    <mergeCell ref="D8:E8"/>
  </mergeCells>
  <pageMargins left="0.70866141732283472" right="0.70866141732283472" top="0.74803149606299213" bottom="0.74803149606299213" header="0.31496062992125984" footer="0.31496062992125984"/>
  <pageSetup paperSize="9" scale="54" orientation="landscape" verticalDpi="0" r:id="rId1"/>
  <headerFooter>
    <oddFooter>&amp;L&amp;F&amp;CPage &amp;P of &amp;N&amp;R&amp;A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41AFAA"/>
    <pageSetUpPr fitToPage="1"/>
  </sheetPr>
  <dimension ref="A1:AC38"/>
  <sheetViews>
    <sheetView showGridLines="0" topLeftCell="E1" zoomScaleNormal="100" workbookViewId="0">
      <pane xSplit="2" ySplit="7" topLeftCell="G8" activePane="bottomRight" state="frozen"/>
      <selection activeCell="E1" sqref="E1"/>
      <selection pane="topRight" activeCell="G1" sqref="G1"/>
      <selection pane="bottomLeft" activeCell="E8" sqref="E8"/>
      <selection pane="bottomRight" activeCell="E1" sqref="E1"/>
    </sheetView>
  </sheetViews>
  <sheetFormatPr defaultColWidth="8.7109375" defaultRowHeight="15" x14ac:dyDescent="0.25"/>
  <cols>
    <col min="1" max="1" width="13.140625" style="23" hidden="1" customWidth="1"/>
    <col min="2" max="2" width="14.42578125" style="23" hidden="1" customWidth="1"/>
    <col min="3" max="3" width="12.28515625" style="23" hidden="1" customWidth="1"/>
    <col min="4" max="4" width="12.85546875" style="23" hidden="1" customWidth="1"/>
    <col min="5" max="5" width="17.28515625" style="23" customWidth="1"/>
    <col min="6" max="6" width="31.7109375" style="23" customWidth="1"/>
    <col min="7" max="7" width="15.7109375" style="23" customWidth="1"/>
    <col min="8" max="8" width="3.7109375" style="23" customWidth="1"/>
    <col min="9" max="9" width="2.7109375" style="23" customWidth="1"/>
    <col min="10" max="10" width="12.5703125" style="23" customWidth="1"/>
    <col min="11" max="11" width="15.7109375" style="23" customWidth="1"/>
    <col min="12" max="12" width="3.7109375" style="23" customWidth="1"/>
    <col min="13" max="13" width="2.42578125" style="23" customWidth="1"/>
    <col min="14" max="14" width="12.5703125" style="23" customWidth="1"/>
    <col min="15" max="15" width="15.7109375" style="23" customWidth="1"/>
    <col min="16" max="17" width="3.7109375" style="23" customWidth="1"/>
    <col min="18" max="18" width="12.5703125" style="23" customWidth="1"/>
    <col min="19" max="19" width="15.7109375" style="23" customWidth="1"/>
    <col min="20" max="21" width="3.7109375" style="23" customWidth="1"/>
    <col min="22" max="22" width="12.5703125" style="23" customWidth="1"/>
    <col min="23" max="23" width="15.7109375" style="23" customWidth="1"/>
    <col min="24" max="25" width="3.7109375" style="23" customWidth="1"/>
    <col min="26" max="26" width="12.5703125" style="23" customWidth="1"/>
    <col min="27" max="28" width="29.5703125" style="23" customWidth="1"/>
    <col min="29" max="29" width="53.28515625" style="23" customWidth="1"/>
    <col min="30" max="16384" width="8.7109375" style="23"/>
  </cols>
  <sheetData>
    <row r="1" spans="1:29" ht="4.5" customHeight="1" x14ac:dyDescent="0.25"/>
    <row r="2" spans="1:29" ht="4.5" customHeight="1" x14ac:dyDescent="0.25"/>
    <row r="3" spans="1:29" ht="4.5" customHeight="1" thickBot="1" x14ac:dyDescent="0.3"/>
    <row r="4" spans="1:29" s="25" customFormat="1" ht="45" customHeight="1" x14ac:dyDescent="0.25">
      <c r="A4" s="24"/>
      <c r="B4" s="24"/>
      <c r="C4" s="24"/>
      <c r="D4" s="24"/>
      <c r="E4" s="635" t="s">
        <v>106</v>
      </c>
      <c r="F4" s="636"/>
      <c r="G4" s="636"/>
      <c r="H4" s="636"/>
      <c r="I4" s="636"/>
      <c r="J4" s="636"/>
      <c r="K4" s="636"/>
      <c r="L4" s="636"/>
      <c r="M4" s="636"/>
      <c r="N4" s="636"/>
      <c r="O4" s="636"/>
      <c r="P4" s="636"/>
      <c r="Q4" s="636"/>
      <c r="R4" s="636"/>
      <c r="S4" s="636"/>
      <c r="T4" s="636"/>
      <c r="U4" s="636"/>
      <c r="V4" s="636"/>
      <c r="W4" s="636"/>
      <c r="X4" s="636"/>
      <c r="Y4" s="636"/>
      <c r="Z4" s="637"/>
      <c r="AA4" s="626" t="s">
        <v>293</v>
      </c>
      <c r="AB4" s="627"/>
      <c r="AC4" s="628"/>
    </row>
    <row r="5" spans="1:29" s="25" customFormat="1" ht="24.75" customHeight="1" x14ac:dyDescent="0.25">
      <c r="A5" s="24"/>
      <c r="B5" s="24"/>
      <c r="C5" s="24"/>
      <c r="D5" s="24"/>
      <c r="E5" s="63" t="s">
        <v>1</v>
      </c>
      <c r="F5" s="64" t="str">
        <f>'GETTING STARTED'!G9</f>
        <v>LU</v>
      </c>
      <c r="G5" s="65" t="str">
        <f>IF('GETTING STARTED'!E9="","",'GETTING STARTED'!E9)</f>
        <v>Luxembourg</v>
      </c>
      <c r="H5" s="66"/>
      <c r="I5" s="66"/>
      <c r="J5" s="66"/>
      <c r="K5" s="66"/>
      <c r="L5" s="66"/>
      <c r="M5" s="66"/>
      <c r="N5" s="66"/>
      <c r="O5" s="67"/>
      <c r="P5" s="67"/>
      <c r="Q5" s="67"/>
      <c r="R5" s="67"/>
      <c r="S5" s="67"/>
      <c r="T5" s="67"/>
      <c r="U5" s="67"/>
      <c r="V5" s="67"/>
      <c r="W5" s="67"/>
      <c r="X5" s="67"/>
      <c r="Y5" s="67"/>
      <c r="Z5" s="68"/>
      <c r="AA5" s="629"/>
      <c r="AB5" s="630"/>
      <c r="AC5" s="631"/>
    </row>
    <row r="6" spans="1:29" s="25" customFormat="1" ht="25.15" customHeight="1" thickBot="1" x14ac:dyDescent="0.3">
      <c r="A6" s="29"/>
      <c r="B6" s="29"/>
      <c r="C6" s="29"/>
      <c r="D6" s="29"/>
      <c r="E6" s="69" t="s">
        <v>86</v>
      </c>
      <c r="F6" s="70">
        <f>IF('GETTING STARTED'!E10="","",'GETTING STARTED'!E10)</f>
        <v>2022</v>
      </c>
      <c r="G6" s="71"/>
      <c r="H6" s="72"/>
      <c r="I6" s="72"/>
      <c r="J6" s="72"/>
      <c r="K6" s="72"/>
      <c r="L6" s="72"/>
      <c r="M6" s="73"/>
      <c r="N6" s="73"/>
      <c r="O6" s="74"/>
      <c r="P6" s="74"/>
      <c r="Q6" s="74"/>
      <c r="R6" s="74"/>
      <c r="S6" s="74"/>
      <c r="T6" s="74"/>
      <c r="U6" s="74"/>
      <c r="V6" s="74"/>
      <c r="W6" s="74"/>
      <c r="X6" s="74"/>
      <c r="Y6" s="74"/>
      <c r="Z6" s="75"/>
      <c r="AA6" s="632"/>
      <c r="AB6" s="633"/>
      <c r="AC6" s="634"/>
    </row>
    <row r="7" spans="1:29" ht="45.75" customHeight="1" thickBot="1" x14ac:dyDescent="0.3">
      <c r="A7" s="32"/>
      <c r="B7" s="33"/>
      <c r="C7" s="33"/>
      <c r="D7" s="33"/>
      <c r="E7" s="183"/>
      <c r="F7" s="182"/>
      <c r="G7" s="34" t="str">
        <f>CONCATENATE((F6-4),CHAR(10),"(not editable)")</f>
        <v>2018
(not editable)</v>
      </c>
      <c r="H7" s="35" t="s">
        <v>96</v>
      </c>
      <c r="I7" s="624" t="s">
        <v>121</v>
      </c>
      <c r="J7" s="625"/>
      <c r="K7" s="34" t="str">
        <f>CONCATENATE((F6-3),CHAR(10),"(not editable)")</f>
        <v>2019
(not editable)</v>
      </c>
      <c r="L7" s="35" t="s">
        <v>96</v>
      </c>
      <c r="M7" s="624" t="s">
        <v>121</v>
      </c>
      <c r="N7" s="625"/>
      <c r="O7" s="36">
        <f>F6-2</f>
        <v>2020</v>
      </c>
      <c r="P7" s="35" t="s">
        <v>96</v>
      </c>
      <c r="Q7" s="624" t="s">
        <v>121</v>
      </c>
      <c r="R7" s="625"/>
      <c r="S7" s="34">
        <f>F6-1</f>
        <v>2021</v>
      </c>
      <c r="T7" s="35" t="s">
        <v>96</v>
      </c>
      <c r="U7" s="624" t="s">
        <v>121</v>
      </c>
      <c r="V7" s="625"/>
      <c r="W7" s="34">
        <f>F6</f>
        <v>2022</v>
      </c>
      <c r="X7" s="35" t="s">
        <v>96</v>
      </c>
      <c r="Y7" s="624" t="s">
        <v>121</v>
      </c>
      <c r="Z7" s="625"/>
      <c r="AA7" s="180" t="s">
        <v>292</v>
      </c>
      <c r="AB7" s="179" t="s">
        <v>291</v>
      </c>
      <c r="AC7" s="179" t="s">
        <v>290</v>
      </c>
    </row>
    <row r="8" spans="1:29" ht="24" customHeight="1" x14ac:dyDescent="0.25">
      <c r="A8" s="37" t="s">
        <v>79</v>
      </c>
      <c r="B8" s="38" t="s">
        <v>2</v>
      </c>
      <c r="C8" s="39" t="s">
        <v>5</v>
      </c>
      <c r="D8" s="40"/>
      <c r="E8" s="638" t="s">
        <v>114</v>
      </c>
      <c r="F8" s="41" t="s">
        <v>281</v>
      </c>
      <c r="G8" s="226">
        <v>209.32900000000001</v>
      </c>
      <c r="H8" s="227"/>
      <c r="I8" s="508"/>
      <c r="J8" s="489" t="str">
        <f>IF(TRIM(I8)="", "", IF(VLOOKUP(I8,'Footnotes list'!$D$9:$E$107,2,FALSE)=0,"",VLOOKUP(I8,'Footnotes list'!$D$9:$E$107,2,FALSE) ) )</f>
        <v/>
      </c>
      <c r="K8" s="226">
        <v>241.91900000000001</v>
      </c>
      <c r="L8" s="227"/>
      <c r="M8" s="508"/>
      <c r="N8" s="489" t="str">
        <f>IF(TRIM(M8)="", "", IF(VLOOKUP(M8,'Footnotes list'!$D$9:$E$107,2,FALSE)=0,"",VLOOKUP(M8,'Footnotes list'!$D$9:$E$107,2,FALSE) ) )</f>
        <v/>
      </c>
      <c r="O8" s="556">
        <v>261.43700000000001</v>
      </c>
      <c r="P8" s="228"/>
      <c r="Q8" s="344"/>
      <c r="R8" s="238" t="str">
        <f>IF(TRIM(Q8)="", "", IF(VLOOKUP(Q8,'Footnotes list'!$D$9:$E$107,2,FALSE)=0,"",VLOOKUP(Q8,'Footnotes list'!$D$9:$E$107,2,FALSE) ) )</f>
        <v/>
      </c>
      <c r="S8" s="557">
        <v>284.51499999999999</v>
      </c>
      <c r="T8" s="228"/>
      <c r="U8" s="229"/>
      <c r="V8" s="238" t="str">
        <f>IF(TRIM(U8)="", "", IF(VLOOKUP(U8,'Footnotes list'!$D$9:$E$107,2,FALSE)=0,"",VLOOKUP(U8,'Footnotes list'!$D$9:$E$107,2,FALSE) ) )</f>
        <v/>
      </c>
      <c r="W8" s="558">
        <v>273.18829299999999</v>
      </c>
      <c r="X8" s="228"/>
      <c r="Y8" s="229"/>
      <c r="Z8" s="238" t="str">
        <f>IF(TRIM(Y8)="", "", IF(VLOOKUP(Y8,'Footnotes list'!$D$9:$E$107,2,FALSE)=0,"",VLOOKUP(Y8,'Footnotes list'!$D$9:$E$107,2,FALSE) ) )</f>
        <v/>
      </c>
      <c r="AA8" s="178" t="str">
        <f t="shared" ref="AA8:AA10" si="0">IF(ISNUMBER(W8), IF(ABS(W8-AVERAGE(G8, K8, O8,S8))&gt;0.1*(W8+AVERAGE(G8, K8, O8,S8)),"Warning: there is a percentage difference higher than 20% between the reference year and the average of the previous 4 years","The percentage difference is below 20%"),"Warning: mandatory cell is empty, please provide value or explanation")</f>
        <v>The percentage difference is below 20%</v>
      </c>
      <c r="AB8" s="82"/>
      <c r="AC8" s="178" t="str">
        <f>CONCATENATE(IF(ISNUMBER(S8), IF(ABS(S8-AVERAGE(G8, K8, O8,W8))&gt;0.1*(S8+AVERAGE(G8, K8, O8,W8)),"Warning: there is a percentage difference higher than 20% between cell S8 and the average of the other 4 years ",""),"Warning: mandatory cell S8 is empty, please provide value or explanation "), IF(ISNUMBER(O8), IF(ABS(O8-AVERAGE(G8, K8, S8,W8))&gt;0.1*(O8+AVERAGE(G8, K8, S8,W8)),"Warning: there is a percentage difference higher than 20% between cell O8 and the average of the other 4 years",""),"Warning: mandatory cell O8 is empty, please provide value or explanation"))</f>
        <v/>
      </c>
    </row>
    <row r="9" spans="1:29" ht="24" customHeight="1" x14ac:dyDescent="0.25">
      <c r="A9" s="42" t="s">
        <v>79</v>
      </c>
      <c r="B9" s="43" t="s">
        <v>2</v>
      </c>
      <c r="C9" s="44" t="s">
        <v>6</v>
      </c>
      <c r="D9" s="40"/>
      <c r="E9" s="639"/>
      <c r="F9" s="45" t="s">
        <v>280</v>
      </c>
      <c r="G9" s="230">
        <v>139.923</v>
      </c>
      <c r="H9" s="231"/>
      <c r="I9" s="509"/>
      <c r="J9" s="491" t="str">
        <f>IF(TRIM(I9)="", "", IF(VLOOKUP(I9,'Footnotes list'!$D$9:$E$107,2,FALSE)=0,"",VLOOKUP(I9,'Footnotes list'!$D$9:$E$107,2,FALSE) ) )</f>
        <v/>
      </c>
      <c r="K9" s="230">
        <v>155.721</v>
      </c>
      <c r="L9" s="231"/>
      <c r="M9" s="509"/>
      <c r="N9" s="491" t="str">
        <f>IF(TRIM(M9)="", "", IF(VLOOKUP(M9,'Footnotes list'!$D$9:$E$107,2,FALSE)=0,"",VLOOKUP(M9,'Footnotes list'!$D$9:$E$107,2,FALSE) ) )</f>
        <v/>
      </c>
      <c r="O9" s="556">
        <v>162.708</v>
      </c>
      <c r="P9" s="232"/>
      <c r="Q9" s="233"/>
      <c r="R9" s="239" t="str">
        <f>IF(TRIM(Q9)="", "", IF(VLOOKUP(Q9,'Footnotes list'!$D$9:$E$107,2,FALSE)=0,"",VLOOKUP(Q9,'Footnotes list'!$D$9:$E$107,2,FALSE) ) )</f>
        <v/>
      </c>
      <c r="S9" s="556">
        <v>165.19300000000001</v>
      </c>
      <c r="T9" s="232"/>
      <c r="U9" s="233"/>
      <c r="V9" s="239" t="str">
        <f>IF(TRIM(U9)="", "", IF(VLOOKUP(U9,'Footnotes list'!$D$9:$E$107,2,FALSE)=0,"",VLOOKUP(U9,'Footnotes list'!$D$9:$E$107,2,FALSE) ) )</f>
        <v/>
      </c>
      <c r="W9" s="556">
        <v>164.16970599999999</v>
      </c>
      <c r="X9" s="232"/>
      <c r="Y9" s="233"/>
      <c r="Z9" s="239" t="str">
        <f>IF(TRIM(Y9)="", "", IF(VLOOKUP(Y9,'Footnotes list'!$D$9:$E$107,2,FALSE)=0,"",VLOOKUP(Y9,'Footnotes list'!$D$9:$E$107,2,FALSE) ) )</f>
        <v/>
      </c>
      <c r="AA9" s="178" t="str">
        <f t="shared" si="0"/>
        <v>The percentage difference is below 20%</v>
      </c>
      <c r="AB9" s="82"/>
      <c r="AC9" s="178" t="str">
        <f>CONCATENATE(IF(ISNUMBER(S9), IF(ABS(S9-AVERAGE(G9, K9, O9,W9))&gt;0.1*(S9+AVERAGE(G9, K9, O9,W9)),"Warning: there is a percentage difference higher than 20% between cell S9 and the average of the other 4 years ",""),"Warning: mandatory cell S9 is empty, please provide value or explanation "), IF(ISNUMBER(O9), IF(ABS(O9-AVERAGE(G9, K9, S9,W9))&gt;0.1*(O9+AVERAGE(G9, K9, S9,W9)),"Warning: there is a percentage difference higher than 20% between cell O9 and the average of the other 4 years",""),"Warning: mandatory cell O9 is empty, please provide value or explanation"))</f>
        <v/>
      </c>
    </row>
    <row r="10" spans="1:29" ht="24" customHeight="1" thickBot="1" x14ac:dyDescent="0.3">
      <c r="A10" s="46" t="s">
        <v>80</v>
      </c>
      <c r="B10" s="47" t="s">
        <v>2</v>
      </c>
      <c r="C10" s="48" t="s">
        <v>6</v>
      </c>
      <c r="D10" s="40"/>
      <c r="E10" s="640"/>
      <c r="F10" s="49" t="s">
        <v>279</v>
      </c>
      <c r="G10" s="234">
        <v>69.262</v>
      </c>
      <c r="H10" s="235"/>
      <c r="I10" s="510">
        <v>1</v>
      </c>
      <c r="J10" s="493" t="str">
        <f>IF(TRIM(I10)="", "", IF(VLOOKUP(I10,'Footnotes list'!$D$9:$E$107,2,FALSE)=0,"",VLOOKUP(I10,'Footnotes list'!$D$9:$E$107,2,FALSE) ) )</f>
        <v>The data for 2015 and 2016 only has a precision of 1 decimal. Since 2017 Luxembourg uses a precision of 3 decimals.</v>
      </c>
      <c r="K10" s="234">
        <v>71.66</v>
      </c>
      <c r="L10" s="235"/>
      <c r="M10" s="510"/>
      <c r="N10" s="493" t="str">
        <f>IF(TRIM(M10)="", "", IF(VLOOKUP(M10,'Footnotes list'!$D$9:$E$107,2,FALSE)=0,"",VLOOKUP(M10,'Footnotes list'!$D$9:$E$107,2,FALSE) ) )</f>
        <v/>
      </c>
      <c r="O10" s="459">
        <v>68.491</v>
      </c>
      <c r="P10" s="236"/>
      <c r="Q10" s="237"/>
      <c r="R10" s="240" t="str">
        <f>IF(TRIM(Q10)="", "", IF(VLOOKUP(Q10,'Footnotes list'!$D$9:$E$107,2,FALSE)=0,"",VLOOKUP(Q10,'Footnotes list'!$D$9:$E$107,2,FALSE) ) )</f>
        <v/>
      </c>
      <c r="S10" s="459">
        <v>62.901000000000003</v>
      </c>
      <c r="T10" s="236"/>
      <c r="U10" s="237"/>
      <c r="V10" s="240" t="str">
        <f>IF(TRIM(U10)="", "", IF(VLOOKUP(U10,'Footnotes list'!$D$9:$E$107,2,FALSE)=0,"",VLOOKUP(U10,'Footnotes list'!$D$9:$E$107,2,FALSE) ) )</f>
        <v/>
      </c>
      <c r="W10" s="459">
        <f>IF(OR(W9="",CONCATENATE(O8,S8,W8)=""),"",W9*100/AVERAGE(O8,S8,W8))</f>
        <v>60.125124134261092</v>
      </c>
      <c r="X10" s="236"/>
      <c r="Y10" s="237"/>
      <c r="Z10" s="240" t="str">
        <f>IF(TRIM(Y10)="", "", IF(VLOOKUP(Y10,'Footnotes list'!$D$9:$E$107,2,FALSE)=0,"",VLOOKUP(Y10,'Footnotes list'!$D$9:$E$107,2,FALSE) ) )</f>
        <v/>
      </c>
      <c r="AA10" s="178" t="str">
        <f t="shared" si="0"/>
        <v>The percentage difference is below 20%</v>
      </c>
      <c r="AB10" s="181" t="str">
        <f>IF( ISNUMBER(W10), IF((W10&lt;45),"Warning: please check reported values, the target of 45% is not reached",IF((W10&gt;100),"Warning: the rate should be below 100, explanatory footnote required", "The country has reached 45% in collection rate")),"Warning: mandatory cell is empty, please provide value")</f>
        <v>The country has reached 45% in collection rate</v>
      </c>
      <c r="AC10" s="178" t="str">
        <f>CONCATENATE(IF(ISNUMBER(S10), IF(ABS(S10-AVERAGE(G10, K10, O10,W10))&gt;0.1*(S10+AVERAGE(G10, K10, O10,W10)),"Warning: there is a percentage difference higher than 20% between cell S10 and the average of the other 4 years ",""),"Warning: mandatory cell S10 is empty, please provide value or explanation "), IF(ISNUMBER(O10), IF(ABS(O10-AVERAGE(G10, K10, S10,W10))&gt;0.1*(O10+AVERAGE(G10, K10, S10,W10)),"Warning: there is a percentage difference higher than 20% between cell O10 and the average of the other 4 years",""),"Warning: mandatory cell O10 is empty, please provide value or explanation"))</f>
        <v/>
      </c>
    </row>
    <row r="11" spans="1:29" ht="24" customHeight="1" x14ac:dyDescent="0.25">
      <c r="A11" s="37" t="s">
        <v>79</v>
      </c>
      <c r="B11" s="38" t="s">
        <v>3</v>
      </c>
      <c r="C11" s="39" t="s">
        <v>5</v>
      </c>
      <c r="D11" s="40"/>
      <c r="E11" s="638" t="s">
        <v>478</v>
      </c>
      <c r="F11" s="41" t="s">
        <v>281</v>
      </c>
      <c r="G11" s="226">
        <v>3.4159999999999999</v>
      </c>
      <c r="H11" s="227"/>
      <c r="I11" s="511"/>
      <c r="J11" s="489" t="str">
        <f>IF(TRIM(I11)="", "", IF(VLOOKUP(I11,'Footnotes list'!$D$9:$E$107,2,FALSE)=0,"",VLOOKUP(I11,'Footnotes list'!$D$9:$E$107,2,FALSE) ) )</f>
        <v/>
      </c>
      <c r="K11" s="226">
        <v>3.702</v>
      </c>
      <c r="L11" s="227"/>
      <c r="M11" s="511"/>
      <c r="N11" s="489" t="str">
        <f>IF(TRIM(M11)="", "", IF(VLOOKUP(M11,'Footnotes list'!$D$9:$E$107,2,FALSE)=0,"",VLOOKUP(M11,'Footnotes list'!$D$9:$E$107,2,FALSE) ) )</f>
        <v/>
      </c>
      <c r="O11" s="460">
        <v>3.2469999999999999</v>
      </c>
      <c r="P11" s="228"/>
      <c r="Q11" s="229"/>
      <c r="R11" s="238" t="str">
        <f>IF(TRIM(Q11)="", "", IF(VLOOKUP(Q11,'Footnotes list'!$D$9:$E$107,2,FALSE)=0,"",VLOOKUP(Q11,'Footnotes list'!$D$9:$E$107,2,FALSE) ) )</f>
        <v/>
      </c>
      <c r="S11" s="461">
        <v>3.0830000000000002</v>
      </c>
      <c r="T11" s="228"/>
      <c r="U11" s="229"/>
      <c r="V11" s="238" t="str">
        <f>IF(TRIM(U11)="", "", IF(VLOOKUP(U11,'Footnotes list'!$D$9:$E$107,2,FALSE)=0,"",VLOOKUP(U11,'Footnotes list'!$D$9:$E$107,2,FALSE) ) )</f>
        <v/>
      </c>
      <c r="W11" s="462">
        <v>5.3132730000000006</v>
      </c>
      <c r="X11" s="228"/>
      <c r="Y11" s="229"/>
      <c r="Z11" s="238" t="str">
        <f>IF(TRIM(Y11)="", "", IF(VLOOKUP(Y11,'Footnotes list'!$D$9:$E$107,2,FALSE)=0,"",VLOOKUP(Y11,'Footnotes list'!$D$9:$E$107,2,FALSE) ) )</f>
        <v/>
      </c>
      <c r="AA11" s="178" t="str">
        <f t="shared" ref="AA11:AA19" si="1">IF(ISNUMBER(W11), IF(ABS(W11-AVERAGE(G11, K11, O11,S11))&gt;0.1*(W11+AVERAGE(G11, K11, O11,S11)),"Warning: there is a percentage difference higher than 20% between the reference year and the average of the previous 4 years","The percentage difference is below 20%"),"Info: voluntary cell is empty, if available please provide value")</f>
        <v>Warning: there is a percentage difference higher than 20% between the reference year and the average of the previous 4 years</v>
      </c>
      <c r="AB11" s="82"/>
      <c r="AC11" s="178" t="str">
        <f>CONCATENATE(IF(ISNUMBER(S11), IF(ABS(S11-AVERAGE(G11, K11, O11,W11))&gt;0.1*(S11+AVERAGE(G11, K11, O11,W11)),"Warning: there is a percentage difference higher than 20% between cell S11 and the average of the other 4 years ",""),"Info: voluntary cell S11 is empty, if available please provide value "), IF(ISNUMBER(O11), IF(ABS(O11-AVERAGE(G11, K11, S11,W11))&gt;0.1*(O11+AVERAGE(G11, K11, S11,W11)),"Warning: there is a percentage difference higher than 20% between cell O11 and the average of the other 4 years",""),"Info: voluntary cell O11 is empty, if available please provide value "))</f>
        <v xml:space="preserve">Warning: there is a percentage difference higher than 20% between cell S11 and the average of the other 4 years </v>
      </c>
    </row>
    <row r="12" spans="1:29" ht="24" customHeight="1" x14ac:dyDescent="0.25">
      <c r="A12" s="42" t="s">
        <v>79</v>
      </c>
      <c r="B12" s="43" t="s">
        <v>3</v>
      </c>
      <c r="C12" s="44" t="s">
        <v>6</v>
      </c>
      <c r="D12" s="40"/>
      <c r="E12" s="639"/>
      <c r="F12" s="45" t="s">
        <v>280</v>
      </c>
      <c r="G12" s="230">
        <v>3.6909999999999998</v>
      </c>
      <c r="H12" s="231"/>
      <c r="I12" s="509"/>
      <c r="J12" s="491" t="str">
        <f>IF(TRIM(I12)="", "", IF(VLOOKUP(I12,'Footnotes list'!$D$9:$E$107,2,FALSE)=0,"",VLOOKUP(I12,'Footnotes list'!$D$9:$E$107,2,FALSE) ) )</f>
        <v/>
      </c>
      <c r="K12" s="230">
        <v>3.9239999999999999</v>
      </c>
      <c r="L12" s="231"/>
      <c r="M12" s="509"/>
      <c r="N12" s="491" t="str">
        <f>IF(TRIM(M12)="", "", IF(VLOOKUP(M12,'Footnotes list'!$D$9:$E$107,2,FALSE)=0,"",VLOOKUP(M12,'Footnotes list'!$D$9:$E$107,2,FALSE) ) )</f>
        <v/>
      </c>
      <c r="O12" s="460">
        <v>2.9249999999999998</v>
      </c>
      <c r="P12" s="232"/>
      <c r="Q12" s="233"/>
      <c r="R12" s="239" t="str">
        <f>IF(TRIM(Q12)="", "", IF(VLOOKUP(Q12,'Footnotes list'!$D$9:$E$107,2,FALSE)=0,"",VLOOKUP(Q12,'Footnotes list'!$D$9:$E$107,2,FALSE) ) )</f>
        <v/>
      </c>
      <c r="S12" s="460">
        <v>1.1060000000000001</v>
      </c>
      <c r="T12" s="232"/>
      <c r="U12" s="233"/>
      <c r="V12" s="239" t="str">
        <f>IF(TRIM(U12)="", "", IF(VLOOKUP(U12,'Footnotes list'!$D$9:$E$107,2,FALSE)=0,"",VLOOKUP(U12,'Footnotes list'!$D$9:$E$107,2,FALSE) ) )</f>
        <v/>
      </c>
      <c r="W12" s="460">
        <v>1.6456470000000001</v>
      </c>
      <c r="X12" s="232"/>
      <c r="Y12" s="233"/>
      <c r="Z12" s="239" t="str">
        <f>IF(TRIM(Y12)="", "", IF(VLOOKUP(Y12,'Footnotes list'!$D$9:$E$107,2,FALSE)=0,"",VLOOKUP(Y12,'Footnotes list'!$D$9:$E$107,2,FALSE) ) )</f>
        <v/>
      </c>
      <c r="AA12" s="178" t="str">
        <f t="shared" si="1"/>
        <v>Warning: there is a percentage difference higher than 20% between the reference year and the average of the previous 4 years</v>
      </c>
      <c r="AB12" s="82"/>
      <c r="AC12" s="178" t="str">
        <f>CONCATENATE(IF(ISNUMBER(S12), IF(ABS(S12-AVERAGE(G12, K12, O12,W12))&gt;0.1*(S12+AVERAGE(G12, K12, O12,W12)),"Warning: there is a percentage difference higher than 20% between cell S12 and the average of the other 4 years ",""),"Info: voluntary cell S12 is empty, if available please provide value  "), IF(ISNUMBER(O12), IF(ABS(O12-AVERAGE(G12, K12, S12,W12))&gt;0.1*(O12+AVERAGE(G12, K12, S12,W12)),"Warning: there is a percentage difference higher than 20% between cell O12 and the average of the other 4 years",""),"Info: voluntary cell O12 is empty, if available please provide value "))</f>
        <v xml:space="preserve">Warning: there is a percentage difference higher than 20% between cell S12 and the average of the other 4 years </v>
      </c>
    </row>
    <row r="13" spans="1:29" ht="24" customHeight="1" thickBot="1" x14ac:dyDescent="0.3">
      <c r="A13" s="46" t="s">
        <v>80</v>
      </c>
      <c r="B13" s="47" t="s">
        <v>3</v>
      </c>
      <c r="C13" s="48" t="s">
        <v>6</v>
      </c>
      <c r="D13" s="40"/>
      <c r="E13" s="640"/>
      <c r="F13" s="49" t="s">
        <v>279</v>
      </c>
      <c r="G13" s="234">
        <v>74.899000000000001</v>
      </c>
      <c r="H13" s="235"/>
      <c r="I13" s="510"/>
      <c r="J13" s="493" t="str">
        <f>IF(TRIM(I13)="", "", IF(VLOOKUP(I13,'Footnotes list'!$D$9:$E$107,2,FALSE)=0,"",VLOOKUP(I13,'Footnotes list'!$D$9:$E$107,2,FALSE) ) )</f>
        <v/>
      </c>
      <c r="K13" s="234">
        <v>86.052999999999997</v>
      </c>
      <c r="L13" s="235"/>
      <c r="M13" s="510"/>
      <c r="N13" s="493" t="str">
        <f>IF(TRIM(M13)="", "", IF(VLOOKUP(M13,'Footnotes list'!$D$9:$E$107,2,FALSE)=0,"",VLOOKUP(M13,'Footnotes list'!$D$9:$E$107,2,FALSE) ) )</f>
        <v/>
      </c>
      <c r="O13" s="459">
        <v>84.662000000000006</v>
      </c>
      <c r="P13" s="236"/>
      <c r="Q13" s="237"/>
      <c r="R13" s="240" t="str">
        <f>IF(TRIM(Q13)="", "", IF(VLOOKUP(Q13,'Footnotes list'!$D$9:$E$107,2,FALSE)=0,"",VLOOKUP(Q13,'Footnotes list'!$D$9:$E$107,2,FALSE) ) )</f>
        <v/>
      </c>
      <c r="S13" s="459">
        <v>33.084000000000003</v>
      </c>
      <c r="T13" s="236"/>
      <c r="U13" s="237">
        <v>3</v>
      </c>
      <c r="V13" s="240" t="str">
        <f>IF(TRIM(U13)="", "", IF(VLOOKUP(U13,'Footnotes list'!$D$9:$E$107,2,FALSE)=0,"",VLOOKUP(U13,'Footnotes list'!$D$9:$E$107,2,FALSE) ) )</f>
        <v>The collected lead batteries were industrial ones. The overall collected lead batteries and accumulators still increased.</v>
      </c>
      <c r="W13" s="459">
        <f>IF(OR(W12="",CONCATENATE(O11,S11,W11)=""),"",W12*100/AVERAGE(O11,S11,W11))</f>
        <v>42.401659739490782</v>
      </c>
      <c r="X13" s="236"/>
      <c r="Y13" s="237"/>
      <c r="Z13" s="240" t="str">
        <f>IF(TRIM(Y13)="", "", IF(VLOOKUP(Y13,'Footnotes list'!$D$9:$E$107,2,FALSE)=0,"",VLOOKUP(Y13,'Footnotes list'!$D$9:$E$107,2,FALSE) ) )</f>
        <v/>
      </c>
      <c r="AA13" s="178" t="str">
        <f t="shared" si="1"/>
        <v>Warning: there is a percentage difference higher than 20% between the reference year and the average of the previous 4 years</v>
      </c>
      <c r="AB13" s="181" t="str">
        <f>IF( ISNUMBER(W13), IF((W13&gt;100),"Warning: the rate should be below 100, explanatory footnote required",""),"Info: voluntary cell is empty, if available please provide value")</f>
        <v/>
      </c>
      <c r="AC13" s="178" t="str">
        <f>CONCATENATE(IF(ISNUMBER(S13), IF(ABS(S13-AVERAGE(G13, K13, O13,W13))&gt;0.1*(S13+AVERAGE(G13, K13, O13,W13)),"Warning: there is a percentage difference higher than 20% between cell S13 and the average of the other 4 years ",""),"Info: voluntary cell S13 is empty, if available please provide value  "), IF(ISNUMBER(O13), IF(ABS(O13-AVERAGE(G13, K13, S13,W13))&gt;0.1*(O13+AVERAGE(G13, K13, S13,W13)),"Warning: there is a percentage difference higher than 20% between cell O13 and the average of the other 4 years",""),"Info: voluntary cell O13 is empty, if available please provide value "))</f>
        <v>Warning: there is a percentage difference higher than 20% between cell S13 and the average of the other 4 years Warning: there is a percentage difference higher than 20% between cell O13 and the average of the other 4 years</v>
      </c>
    </row>
    <row r="14" spans="1:29" ht="24" customHeight="1" x14ac:dyDescent="0.25">
      <c r="A14" s="37" t="s">
        <v>79</v>
      </c>
      <c r="B14" s="38" t="s">
        <v>4</v>
      </c>
      <c r="C14" s="39" t="s">
        <v>5</v>
      </c>
      <c r="D14" s="40"/>
      <c r="E14" s="638" t="s">
        <v>479</v>
      </c>
      <c r="F14" s="41" t="s">
        <v>281</v>
      </c>
      <c r="G14" s="226">
        <v>1.448</v>
      </c>
      <c r="H14" s="227"/>
      <c r="I14" s="511"/>
      <c r="J14" s="489" t="str">
        <f>IF(TRIM(I14)="", "", IF(VLOOKUP(I14,'Footnotes list'!$D$9:$E$107,2,FALSE)=0,"",VLOOKUP(I14,'Footnotes list'!$D$9:$E$107,2,FALSE) ) )</f>
        <v/>
      </c>
      <c r="K14" s="226">
        <v>1.3380000000000001</v>
      </c>
      <c r="L14" s="227"/>
      <c r="M14" s="511"/>
      <c r="N14" s="489" t="str">
        <f>IF(TRIM(M14)="", "", IF(VLOOKUP(M14,'Footnotes list'!$D$9:$E$107,2,FALSE)=0,"",VLOOKUP(M14,'Footnotes list'!$D$9:$E$107,2,FALSE) ) )</f>
        <v/>
      </c>
      <c r="O14" s="460">
        <v>1.2230000000000001</v>
      </c>
      <c r="P14" s="228"/>
      <c r="Q14" s="229"/>
      <c r="R14" s="238" t="str">
        <f>IF(TRIM(Q14)="", "", IF(VLOOKUP(Q14,'Footnotes list'!$D$9:$E$107,2,FALSE)=0,"",VLOOKUP(Q14,'Footnotes list'!$D$9:$E$107,2,FALSE) ) )</f>
        <v/>
      </c>
      <c r="S14" s="460">
        <v>1.0249999999999999</v>
      </c>
      <c r="T14" s="228"/>
      <c r="U14" s="229"/>
      <c r="V14" s="238" t="str">
        <f>IF(TRIM(U14)="", "", IF(VLOOKUP(U14,'Footnotes list'!$D$9:$E$107,2,FALSE)=0,"",VLOOKUP(U14,'Footnotes list'!$D$9:$E$107,2,FALSE) ) )</f>
        <v/>
      </c>
      <c r="W14" s="460">
        <v>0.84995500000000002</v>
      </c>
      <c r="X14" s="228"/>
      <c r="Y14" s="229"/>
      <c r="Z14" s="238" t="str">
        <f>IF(TRIM(Y14)="", "", IF(VLOOKUP(Y14,'Footnotes list'!$D$9:$E$107,2,FALSE)=0,"",VLOOKUP(Y14,'Footnotes list'!$D$9:$E$107,2,FALSE) ) )</f>
        <v/>
      </c>
      <c r="AA14" s="178" t="str">
        <f t="shared" si="1"/>
        <v>Warning: there is a percentage difference higher than 20% between the reference year and the average of the previous 4 years</v>
      </c>
      <c r="AB14" s="82"/>
      <c r="AC14" s="178" t="str">
        <f>CONCATENATE(IF(ISNUMBER(S14), IF(ABS(S14-AVERAGE(G14, K14, O14,W14))&gt;0.1*(S14+AVERAGE(G14, K14, O14,W14)),"Warning: there is a percentage difference higher than 20% between cell S14 and the average of the other 4 years ",""),"Info: voluntary cell S14 is empty, if available please provide value  "), IF(ISNUMBER(O14), IF(ABS(O14-AVERAGE(G14, K14, S14,W14))&gt;0.1*(O14+AVERAGE(G14, K14, S14,W14)),"Warning: there is a percentage difference higher than 20% between cell O14 and the average of the other 4 years",""),"Info: voluntary cell O14 is empty, if available please provide value "))</f>
        <v/>
      </c>
    </row>
    <row r="15" spans="1:29" ht="24" customHeight="1" x14ac:dyDescent="0.25">
      <c r="A15" s="42" t="s">
        <v>79</v>
      </c>
      <c r="B15" s="43" t="s">
        <v>4</v>
      </c>
      <c r="C15" s="44" t="s">
        <v>6</v>
      </c>
      <c r="D15" s="40"/>
      <c r="E15" s="639"/>
      <c r="F15" s="45" t="s">
        <v>280</v>
      </c>
      <c r="G15" s="230">
        <v>9.6709999999999994</v>
      </c>
      <c r="H15" s="231"/>
      <c r="I15" s="509"/>
      <c r="J15" s="491" t="str">
        <f>IF(TRIM(I15)="", "", IF(VLOOKUP(I15,'Footnotes list'!$D$9:$E$107,2,FALSE)=0,"",VLOOKUP(I15,'Footnotes list'!$D$9:$E$107,2,FALSE) ) )</f>
        <v/>
      </c>
      <c r="K15" s="230">
        <v>8.6039999999999992</v>
      </c>
      <c r="L15" s="231"/>
      <c r="M15" s="509"/>
      <c r="N15" s="491" t="str">
        <f>IF(TRIM(M15)="", "", IF(VLOOKUP(M15,'Footnotes list'!$D$9:$E$107,2,FALSE)=0,"",VLOOKUP(M15,'Footnotes list'!$D$9:$E$107,2,FALSE) ) )</f>
        <v/>
      </c>
      <c r="O15" s="460">
        <v>11.75</v>
      </c>
      <c r="P15" s="232"/>
      <c r="Q15" s="233"/>
      <c r="R15" s="239" t="str">
        <f>IF(TRIM(Q15)="", "", IF(VLOOKUP(Q15,'Footnotes list'!$D$9:$E$107,2,FALSE)=0,"",VLOOKUP(Q15,'Footnotes list'!$D$9:$E$107,2,FALSE) ) )</f>
        <v/>
      </c>
      <c r="S15" s="460">
        <v>10.426</v>
      </c>
      <c r="T15" s="232"/>
      <c r="U15" s="233"/>
      <c r="V15" s="239" t="str">
        <f>IF(TRIM(U15)="", "", IF(VLOOKUP(U15,'Footnotes list'!$D$9:$E$107,2,FALSE)=0,"",VLOOKUP(U15,'Footnotes list'!$D$9:$E$107,2,FALSE) ) )</f>
        <v/>
      </c>
      <c r="W15" s="460">
        <v>8.9687739999999998</v>
      </c>
      <c r="X15" s="232"/>
      <c r="Y15" s="233"/>
      <c r="Z15" s="239" t="str">
        <f>IF(TRIM(Y15)="", "", IF(VLOOKUP(Y15,'Footnotes list'!$D$9:$E$107,2,FALSE)=0,"",VLOOKUP(Y15,'Footnotes list'!$D$9:$E$107,2,FALSE) ) )</f>
        <v/>
      </c>
      <c r="AA15" s="178" t="str">
        <f t="shared" si="1"/>
        <v>The percentage difference is below 20%</v>
      </c>
      <c r="AB15" s="82"/>
      <c r="AC15" s="178" t="str">
        <f>CONCATENATE(IF(ISNUMBER(S15), IF(ABS(S15-AVERAGE(G15, K15, O15,W15))&gt;0.1*(S15+AVERAGE(G15, K15, O15,W15)),"Warning: there is a percentage difference higher than 20% between cell S15 and the average of the other 4 years ",""),"Info: voluntary cell S15 is empty, if available please provide value  "), IF(ISNUMBER(O15), IF(ABS(O15-AVERAGE(G15, K15, S15,W15))&gt;0.1*(O15+AVERAGE(G15, K15, S15,W15)),"Warning: there is a percentage difference higher than 20% between cell O15 and the average of the other 4 years",""),"Info: voluntary cell O15 is empty, if available please provide value "))</f>
        <v>Warning: there is a percentage difference higher than 20% between cell O15 and the average of the other 4 years</v>
      </c>
    </row>
    <row r="16" spans="1:29" ht="24" customHeight="1" thickBot="1" x14ac:dyDescent="0.3">
      <c r="A16" s="46" t="s">
        <v>80</v>
      </c>
      <c r="B16" s="47" t="s">
        <v>4</v>
      </c>
      <c r="C16" s="48" t="s">
        <v>6</v>
      </c>
      <c r="D16" s="40"/>
      <c r="E16" s="640"/>
      <c r="F16" s="49" t="s">
        <v>279</v>
      </c>
      <c r="G16" s="234">
        <v>382.10199999999998</v>
      </c>
      <c r="H16" s="235"/>
      <c r="I16" s="510">
        <v>2</v>
      </c>
      <c r="J16" s="493" t="str">
        <f>IF(TRIM(I16)="", "", IF(VLOOKUP(I16,'Footnotes list'!$D$9:$E$107,2,FALSE)=0,"",VLOOKUP(I16,'Footnotes list'!$D$9:$E$107,2,FALSE) ) )</f>
        <v>The number of Ni-Cd batteries put on the market dropped over the last years but there are still Ni-Cd batteries collected</v>
      </c>
      <c r="K16" s="234">
        <v>470.678</v>
      </c>
      <c r="L16" s="235"/>
      <c r="M16" s="510">
        <v>2</v>
      </c>
      <c r="N16" s="493" t="str">
        <f>IF(TRIM(M16)="", "", IF(VLOOKUP(M16,'Footnotes list'!$D$9:$E$107,2,FALSE)=0,"",VLOOKUP(M16,'Footnotes list'!$D$9:$E$107,2,FALSE) ) )</f>
        <v>The number of Ni-Cd batteries put on the market dropped over the last years but there are still Ni-Cd batteries collected</v>
      </c>
      <c r="O16" s="459">
        <v>879.32100000000003</v>
      </c>
      <c r="P16" s="236"/>
      <c r="Q16" s="237">
        <v>2</v>
      </c>
      <c r="R16" s="240" t="str">
        <f>IF(TRIM(Q16)="", "", IF(VLOOKUP(Q16,'Footnotes list'!$D$9:$E$107,2,FALSE)=0,"",VLOOKUP(Q16,'Footnotes list'!$D$9:$E$107,2,FALSE) ) )</f>
        <v>The number of Ni-Cd batteries put on the market dropped over the last years but there are still Ni-Cd batteries collected</v>
      </c>
      <c r="S16" s="459">
        <v>872.19299999999998</v>
      </c>
      <c r="T16" s="236"/>
      <c r="U16" s="237">
        <v>2</v>
      </c>
      <c r="V16" s="240" t="str">
        <f>IF(TRIM(U16)="", "", IF(VLOOKUP(U16,'Footnotes list'!$D$9:$E$107,2,FALSE)=0,"",VLOOKUP(U16,'Footnotes list'!$D$9:$E$107,2,FALSE) ) )</f>
        <v>The number of Ni-Cd batteries put on the market dropped over the last years but there are still Ni-Cd batteries collected</v>
      </c>
      <c r="W16" s="459">
        <f>IF(OR(W15="",CONCATENATE(O14,S14,W14)=""),"",W15*100/AVERAGE(O14,S14,W14))</f>
        <v>868.51881321710607</v>
      </c>
      <c r="X16" s="236"/>
      <c r="Y16" s="237">
        <v>2</v>
      </c>
      <c r="Z16" s="240" t="str">
        <f>IF(TRIM(Y16)="", "", IF(VLOOKUP(Y16,'Footnotes list'!$D$9:$E$107,2,FALSE)=0,"",VLOOKUP(Y16,'Footnotes list'!$D$9:$E$107,2,FALSE) ) )</f>
        <v>The number of Ni-Cd batteries put on the market dropped over the last years but there are still Ni-Cd batteries collected</v>
      </c>
      <c r="AA16" s="178" t="str">
        <f t="shared" si="1"/>
        <v>Warning: there is a percentage difference higher than 20% between the reference year and the average of the previous 4 years</v>
      </c>
      <c r="AB16" s="181" t="str">
        <f>IF( ISNUMBER(W16), IF((W16&gt;100),"Warning: the rate should be below 100, explanatory footnote required",""),"Info: voluntary cell is empty, if available please provide value")</f>
        <v>Warning: the rate should be below 100, explanatory footnote required</v>
      </c>
      <c r="AC16" s="178" t="str">
        <f>CONCATENATE(IF(ISNUMBER(S16), IF(ABS(S16-AVERAGE(G16, K16, O16,W16))&gt;0.1*(S16+AVERAGE(G16, K16, O16,W16)),"Warning: there is a percentage difference higher than 20% between cell S16 and the average of the other 4 years ",""),"Info: voluntary cell S16 is empty, if available please provide value  "), IF(ISNUMBER(O16), IF(ABS(O16-AVERAGE(G16, K16, S16,W16))&gt;0.1*(O16+AVERAGE(G16, K16, S16,W16)),"Warning: there is a percentage difference higher than 20% between cell O16 and the average of the other 4 years",""),"Info: voluntary cell O16 is empty, if available please provide value "))</f>
        <v>Warning: there is a percentage difference higher than 20% between cell S16 and the average of the other 4 years Warning: there is a percentage difference higher than 20% between cell O16 and the average of the other 4 years</v>
      </c>
    </row>
    <row r="17" spans="1:29" ht="24" customHeight="1" x14ac:dyDescent="0.25">
      <c r="A17" s="37" t="s">
        <v>79</v>
      </c>
      <c r="B17" s="38" t="s">
        <v>84</v>
      </c>
      <c r="C17" s="39" t="s">
        <v>5</v>
      </c>
      <c r="D17" s="40"/>
      <c r="E17" s="621" t="s">
        <v>480</v>
      </c>
      <c r="F17" s="41" t="s">
        <v>281</v>
      </c>
      <c r="G17" s="226">
        <v>204.465</v>
      </c>
      <c r="H17" s="227"/>
      <c r="I17" s="511"/>
      <c r="J17" s="489" t="str">
        <f>IF(TRIM(I17)="", "", IF(VLOOKUP(I17,'Footnotes list'!$D$9:$E$107,2,FALSE)=0,"",VLOOKUP(I17,'Footnotes list'!$D$9:$E$107,2,FALSE) ) )</f>
        <v/>
      </c>
      <c r="K17" s="226">
        <v>236.87899999999999</v>
      </c>
      <c r="L17" s="227"/>
      <c r="M17" s="511"/>
      <c r="N17" s="489" t="str">
        <f>IF(TRIM(M17)="", "", IF(VLOOKUP(M17,'Footnotes list'!$D$9:$E$107,2,FALSE)=0,"",VLOOKUP(M17,'Footnotes list'!$D$9:$E$107,2,FALSE) ) )</f>
        <v/>
      </c>
      <c r="O17" s="461">
        <v>256.96800000000002</v>
      </c>
      <c r="P17" s="228"/>
      <c r="Q17" s="229"/>
      <c r="R17" s="238" t="str">
        <f>IF(TRIM(Q17)="", "", IF(VLOOKUP(Q17,'Footnotes list'!$D$9:$E$107,2,FALSE)=0,"",VLOOKUP(Q17,'Footnotes list'!$D$9:$E$107,2,FALSE) ) )</f>
        <v/>
      </c>
      <c r="S17" s="460">
        <v>280.40699999999998</v>
      </c>
      <c r="T17" s="228"/>
      <c r="U17" s="229"/>
      <c r="V17" s="238" t="str">
        <f>IF(TRIM(U17)="", "", IF(VLOOKUP(U17,'Footnotes list'!$D$9:$E$107,2,FALSE)=0,"",VLOOKUP(U17,'Footnotes list'!$D$9:$E$107,2,FALSE) ) )</f>
        <v/>
      </c>
      <c r="W17" s="460">
        <v>267.02506499999998</v>
      </c>
      <c r="X17" s="228"/>
      <c r="Y17" s="229"/>
      <c r="Z17" s="238" t="str">
        <f>IF(TRIM(Y17)="", "", IF(VLOOKUP(Y17,'Footnotes list'!$D$9:$E$107,2,FALSE)=0,"",VLOOKUP(Y17,'Footnotes list'!$D$9:$E$107,2,FALSE) ) )</f>
        <v/>
      </c>
      <c r="AA17" s="178" t="str">
        <f t="shared" si="1"/>
        <v>The percentage difference is below 20%</v>
      </c>
      <c r="AB17" s="82"/>
      <c r="AC17" s="178" t="str">
        <f>CONCATENATE(IF(ISNUMBER(S17), IF(ABS(S17-AVERAGE(G17, K17, O17,W17))&gt;0.1*(S17+AVERAGE(G17, K17, O17,W17)),"Warning: there is a percentage difference higher than 20% between cell S17 and the average of the other 4 years ",""),"Info: voluntary cell S17 is empty, if available please provide value  "), IF(ISNUMBER(O17), IF(ABS(O17-AVERAGE(G17, K17, S17,W17))&gt;0.1*(O17+AVERAGE(G17, K17, S17,W17)),"Warning: there is a percentage difference higher than 20% between cell O17 and the average of the other 4 years",""),"Info: voluntary cell O17 is empty, if available please provide value "))</f>
        <v/>
      </c>
    </row>
    <row r="18" spans="1:29" ht="24" customHeight="1" x14ac:dyDescent="0.25">
      <c r="A18" s="42" t="s">
        <v>79</v>
      </c>
      <c r="B18" s="43" t="s">
        <v>84</v>
      </c>
      <c r="C18" s="44" t="s">
        <v>6</v>
      </c>
      <c r="D18" s="40"/>
      <c r="E18" s="622"/>
      <c r="F18" s="45" t="s">
        <v>280</v>
      </c>
      <c r="G18" s="230">
        <v>126.56100000000001</v>
      </c>
      <c r="H18" s="231"/>
      <c r="I18" s="509"/>
      <c r="J18" s="491" t="str">
        <f>IF(TRIM(I18)="", "", IF(VLOOKUP(I18,'Footnotes list'!$D$9:$E$107,2,FALSE)=0,"",VLOOKUP(I18,'Footnotes list'!$D$9:$E$107,2,FALSE) ) )</f>
        <v/>
      </c>
      <c r="K18" s="230">
        <v>143.19300000000001</v>
      </c>
      <c r="L18" s="231"/>
      <c r="M18" s="509"/>
      <c r="N18" s="491" t="str">
        <f>IF(TRIM(M18)="", "", IF(VLOOKUP(M18,'Footnotes list'!$D$9:$E$107,2,FALSE)=0,"",VLOOKUP(M18,'Footnotes list'!$D$9:$E$107,2,FALSE) ) )</f>
        <v/>
      </c>
      <c r="O18" s="460">
        <v>148.03200000000001</v>
      </c>
      <c r="P18" s="232"/>
      <c r="Q18" s="233"/>
      <c r="R18" s="239" t="str">
        <f>IF(TRIM(Q18)="", "", IF(VLOOKUP(Q18,'Footnotes list'!$D$9:$E$107,2,FALSE)=0,"",VLOOKUP(Q18,'Footnotes list'!$D$9:$E$107,2,FALSE) ) )</f>
        <v/>
      </c>
      <c r="S18" s="460">
        <v>153.66</v>
      </c>
      <c r="T18" s="232"/>
      <c r="U18" s="233"/>
      <c r="V18" s="239" t="str">
        <f>IF(TRIM(U18)="", "", IF(VLOOKUP(U18,'Footnotes list'!$D$9:$E$107,2,FALSE)=0,"",VLOOKUP(U18,'Footnotes list'!$D$9:$E$107,2,FALSE) ) )</f>
        <v/>
      </c>
      <c r="W18" s="460">
        <v>153.555285</v>
      </c>
      <c r="X18" s="232"/>
      <c r="Y18" s="233"/>
      <c r="Z18" s="239" t="str">
        <f>IF(TRIM(Y18)="", "", IF(VLOOKUP(Y18,'Footnotes list'!$D$9:$E$107,2,FALSE)=0,"",VLOOKUP(Y18,'Footnotes list'!$D$9:$E$107,2,FALSE) ) )</f>
        <v/>
      </c>
      <c r="AA18" s="178" t="str">
        <f t="shared" si="1"/>
        <v>The percentage difference is below 20%</v>
      </c>
      <c r="AB18" s="82"/>
      <c r="AC18" s="178" t="str">
        <f>CONCATENATE(IF(ISNUMBER(S18), IF(ABS(S18-AVERAGE(G18, K18, O18,W18))&gt;0.1*(S18+AVERAGE(G18, K18, O18,W18)),"Warning: there is a percentage difference higher than 20% between cell S18 and the average of the other 4 years ",""),"Info: voluntary cell S18 is empty, if available please provide value  "), IF(ISNUMBER(O18), IF(ABS(O18-AVERAGE(G18, K18, S18,W18))&gt;0.1*(O18+AVERAGE(G18, K18, S18,W18)),"Warning: there is a percentage difference higher than 20% between cell O18 and the average of the other 4 years",""),"Info: voluntary cell O18 is empty, if available please provide value "))</f>
        <v/>
      </c>
    </row>
    <row r="19" spans="1:29" ht="24" customHeight="1" thickBot="1" x14ac:dyDescent="0.3">
      <c r="A19" s="46" t="s">
        <v>80</v>
      </c>
      <c r="B19" s="47" t="s">
        <v>84</v>
      </c>
      <c r="C19" s="48" t="s">
        <v>6</v>
      </c>
      <c r="D19" s="40"/>
      <c r="E19" s="623"/>
      <c r="F19" s="49" t="s">
        <v>279</v>
      </c>
      <c r="G19" s="234">
        <v>65.05</v>
      </c>
      <c r="H19" s="235"/>
      <c r="I19" s="510"/>
      <c r="J19" s="493" t="str">
        <f>IF(TRIM(I19)="", "", IF(VLOOKUP(I19,'Footnotes list'!$D$9:$E$107,2,FALSE)=0,"",VLOOKUP(I19,'Footnotes list'!$D$9:$E$107,2,FALSE) ) )</f>
        <v/>
      </c>
      <c r="K19" s="234">
        <v>67.89</v>
      </c>
      <c r="L19" s="235"/>
      <c r="M19" s="510"/>
      <c r="N19" s="493" t="str">
        <f>IF(TRIM(M19)="", "", IF(VLOOKUP(M19,'Footnotes list'!$D$9:$E$107,2,FALSE)=0,"",VLOOKUP(M19,'Footnotes list'!$D$9:$E$107,2,FALSE) ) )</f>
        <v/>
      </c>
      <c r="O19" s="459">
        <v>63.595999999999997</v>
      </c>
      <c r="P19" s="236"/>
      <c r="Q19" s="237"/>
      <c r="R19" s="240" t="str">
        <f>IF(TRIM(Q19)="", "", IF(VLOOKUP(Q19,'Footnotes list'!$D$9:$E$107,2,FALSE)=0,"",VLOOKUP(Q19,'Footnotes list'!$D$9:$E$107,2,FALSE) ) )</f>
        <v/>
      </c>
      <c r="S19" s="459">
        <v>59.539000000000001</v>
      </c>
      <c r="T19" s="236"/>
      <c r="U19" s="237"/>
      <c r="V19" s="240" t="str">
        <f>IF(TRIM(U19)="", "", IF(VLOOKUP(U19,'Footnotes list'!$D$9:$E$107,2,FALSE)=0,"",VLOOKUP(U19,'Footnotes list'!$D$9:$E$107,2,FALSE) ) )</f>
        <v/>
      </c>
      <c r="W19" s="459">
        <f>IF(OR(W18="",CONCATENATE(O17,S17,W17)=""),"",W18*100/AVERAGE(O17,S17,W17))</f>
        <v>57.268251836851853</v>
      </c>
      <c r="X19" s="236"/>
      <c r="Y19" s="237"/>
      <c r="Z19" s="240" t="str">
        <f>IF(TRIM(Y19)="", "", IF(VLOOKUP(Y19,'Footnotes list'!$D$9:$E$107,2,FALSE)=0,"",VLOOKUP(Y19,'Footnotes list'!$D$9:$E$107,2,FALSE) ) )</f>
        <v/>
      </c>
      <c r="AA19" s="178" t="str">
        <f t="shared" si="1"/>
        <v>The percentage difference is below 20%</v>
      </c>
      <c r="AB19" s="181" t="str">
        <f>IF( ISNUMBER(W19), IF((W19&gt;100),"Warning: the rate should be below 100, explanatory footnote required",""),"Info: voluntary cell is empty, if available please provide value")</f>
        <v/>
      </c>
      <c r="AC19" s="178" t="str">
        <f>CONCATENATE(IF(ISNUMBER(S19), IF(ABS(S19-AVERAGE(G19, K19, O19,W19))&gt;0.1*(S19+AVERAGE(G19, K19, O19,W19)),"Warning: there is a percentage difference higher than 20% between cell S19 and the average of the other 4 years ",""),"Info: voluntary cell S19 is empty, if available please provide value  "), IF(ISNUMBER(O19), IF(ABS(O19-AVERAGE(G19, K19, S19,W19))&gt;0.1*(O19+AVERAGE(G19, K19, S19,W19)),"Warning: there is a percentage difference higher than 20% between cell O19 and the average of the other 4 years",""),"Info: voluntary cell O19 is empty, if available please provide value "))</f>
        <v/>
      </c>
    </row>
    <row r="20" spans="1:29" ht="6.75" customHeight="1" x14ac:dyDescent="0.25">
      <c r="A20" s="32"/>
      <c r="B20" s="32"/>
      <c r="C20" s="32"/>
      <c r="D20" s="32"/>
    </row>
    <row r="21" spans="1:29" ht="16.149999999999999" customHeight="1" x14ac:dyDescent="0.25">
      <c r="A21" s="50"/>
      <c r="B21" s="50"/>
      <c r="E21" s="609" t="s">
        <v>476</v>
      </c>
      <c r="F21" s="609"/>
      <c r="G21" s="52"/>
      <c r="H21" s="52"/>
      <c r="I21" s="52"/>
      <c r="J21" s="52"/>
      <c r="K21" s="53"/>
    </row>
    <row r="22" spans="1:29" ht="5.25" customHeight="1" x14ac:dyDescent="0.25">
      <c r="A22" s="50"/>
      <c r="B22" s="50"/>
      <c r="E22" s="52"/>
      <c r="F22" s="52"/>
      <c r="G22" s="52"/>
      <c r="H22" s="52"/>
      <c r="I22" s="52"/>
      <c r="J22" s="52"/>
      <c r="K22" s="53"/>
    </row>
    <row r="23" spans="1:29" s="11" customFormat="1" ht="12.75" x14ac:dyDescent="0.2">
      <c r="E23" s="76" t="s">
        <v>108</v>
      </c>
      <c r="F23" s="76"/>
      <c r="G23" s="76"/>
      <c r="H23" s="76"/>
      <c r="I23" s="76"/>
      <c r="J23" s="77"/>
    </row>
    <row r="24" spans="1:29" s="11" customFormat="1" ht="12.75" x14ac:dyDescent="0.2">
      <c r="E24" s="613" t="s">
        <v>119</v>
      </c>
      <c r="F24" s="614"/>
      <c r="G24" s="53"/>
      <c r="H24" s="78"/>
      <c r="I24" s="78"/>
      <c r="J24" s="78"/>
      <c r="N24" s="12"/>
      <c r="O24" s="12"/>
      <c r="P24" s="12"/>
      <c r="Q24" s="12"/>
      <c r="R24" s="12"/>
      <c r="S24" s="12"/>
      <c r="T24" s="12"/>
      <c r="U24" s="12"/>
    </row>
    <row r="25" spans="1:29" s="11" customFormat="1" ht="42" customHeight="1" x14ac:dyDescent="0.2">
      <c r="E25" s="615" t="s">
        <v>481</v>
      </c>
      <c r="F25" s="616"/>
      <c r="G25" s="79"/>
      <c r="H25" s="79"/>
      <c r="I25" s="79"/>
      <c r="J25" s="79"/>
      <c r="K25" s="79"/>
      <c r="L25" s="79"/>
      <c r="M25" s="79"/>
      <c r="N25" s="79"/>
      <c r="O25" s="13"/>
      <c r="P25" s="13"/>
      <c r="Q25" s="13"/>
      <c r="R25" s="13"/>
      <c r="S25" s="13"/>
      <c r="T25" s="13"/>
      <c r="U25" s="13"/>
    </row>
    <row r="26" spans="1:29" s="11" customFormat="1" ht="41.1" customHeight="1" x14ac:dyDescent="0.2">
      <c r="E26" s="611" t="s">
        <v>513</v>
      </c>
      <c r="F26" s="612"/>
      <c r="G26" s="53"/>
      <c r="H26" s="219"/>
      <c r="I26" s="219"/>
      <c r="J26" s="219"/>
      <c r="K26" s="220"/>
      <c r="L26" s="220"/>
      <c r="M26" s="220"/>
      <c r="N26" s="220"/>
      <c r="O26" s="220"/>
      <c r="P26" s="220"/>
      <c r="Q26" s="220"/>
      <c r="R26" s="220"/>
      <c r="S26" s="220"/>
      <c r="T26" s="220"/>
      <c r="U26" s="220"/>
      <c r="V26" s="220"/>
      <c r="W26" s="220"/>
    </row>
    <row r="27" spans="1:29" ht="18.600000000000001" customHeight="1" x14ac:dyDescent="0.25">
      <c r="A27" s="50"/>
      <c r="B27" s="50"/>
      <c r="E27" s="619" t="s">
        <v>475</v>
      </c>
      <c r="F27" s="620"/>
      <c r="G27" s="53"/>
      <c r="H27" s="221"/>
      <c r="I27" s="221"/>
      <c r="J27" s="221"/>
      <c r="K27" s="221"/>
      <c r="L27" s="222"/>
      <c r="M27" s="222"/>
      <c r="N27" s="222"/>
      <c r="O27" s="222"/>
      <c r="P27" s="222"/>
      <c r="Q27" s="222"/>
      <c r="R27" s="222"/>
      <c r="S27" s="222"/>
      <c r="T27" s="222"/>
      <c r="U27" s="222"/>
      <c r="V27" s="222"/>
      <c r="W27" s="222"/>
    </row>
    <row r="28" spans="1:29" ht="15.6" customHeight="1" x14ac:dyDescent="0.25">
      <c r="A28" s="50"/>
      <c r="B28" s="50"/>
      <c r="E28" s="617" t="s">
        <v>120</v>
      </c>
      <c r="F28" s="618"/>
      <c r="G28" s="54"/>
      <c r="H28" s="223"/>
      <c r="I28" s="223"/>
      <c r="J28" s="223"/>
      <c r="K28" s="223"/>
      <c r="L28" s="222"/>
      <c r="M28" s="222"/>
      <c r="N28" s="222"/>
      <c r="O28" s="222"/>
      <c r="P28" s="222"/>
      <c r="Q28" s="222"/>
      <c r="R28" s="222"/>
      <c r="S28" s="222"/>
      <c r="T28" s="222"/>
      <c r="U28" s="222"/>
      <c r="V28" s="222"/>
      <c r="W28" s="222"/>
    </row>
    <row r="29" spans="1:29" ht="85.5" customHeight="1" x14ac:dyDescent="0.25">
      <c r="A29" s="50"/>
      <c r="B29" s="50"/>
      <c r="E29" s="610" t="s">
        <v>477</v>
      </c>
      <c r="F29" s="610"/>
      <c r="G29" s="55"/>
      <c r="H29" s="224"/>
      <c r="I29" s="224"/>
      <c r="J29" s="224"/>
      <c r="K29" s="224"/>
      <c r="L29" s="222"/>
      <c r="M29" s="222"/>
      <c r="N29" s="222"/>
      <c r="O29" s="222"/>
      <c r="P29" s="222"/>
      <c r="Q29" s="222"/>
      <c r="R29" s="222"/>
      <c r="S29" s="222"/>
      <c r="T29" s="222"/>
      <c r="U29" s="222"/>
      <c r="V29" s="222"/>
      <c r="W29" s="222"/>
    </row>
    <row r="30" spans="1:29" ht="15" customHeight="1" x14ac:dyDescent="0.25">
      <c r="E30" s="56"/>
      <c r="F30" s="55"/>
    </row>
    <row r="31" spans="1:29" ht="15" customHeight="1" x14ac:dyDescent="0.25"/>
    <row r="33" spans="2:23" x14ac:dyDescent="0.25">
      <c r="G33" s="57"/>
      <c r="H33" s="57"/>
      <c r="I33" s="57"/>
      <c r="J33" s="57"/>
    </row>
    <row r="34" spans="2:23" x14ac:dyDescent="0.25">
      <c r="G34" s="57"/>
      <c r="H34" s="57"/>
      <c r="I34" s="57"/>
      <c r="J34" s="57"/>
    </row>
    <row r="35" spans="2:23" x14ac:dyDescent="0.25">
      <c r="G35" s="58"/>
      <c r="H35" s="58"/>
      <c r="I35" s="58"/>
      <c r="J35" s="58"/>
    </row>
    <row r="36" spans="2:23" x14ac:dyDescent="0.25">
      <c r="B36" s="59"/>
      <c r="C36" s="59"/>
      <c r="D36" s="59"/>
      <c r="E36" s="60"/>
      <c r="F36" s="60"/>
      <c r="G36" s="57"/>
      <c r="H36" s="57"/>
      <c r="I36" s="57"/>
      <c r="J36" s="57"/>
      <c r="W36" s="61"/>
    </row>
    <row r="37" spans="2:23" x14ac:dyDescent="0.25">
      <c r="G37" s="62"/>
      <c r="H37" s="62"/>
      <c r="I37" s="62"/>
      <c r="J37" s="62"/>
      <c r="K37" s="57"/>
    </row>
    <row r="38" spans="2:23" x14ac:dyDescent="0.25">
      <c r="G38" s="62"/>
      <c r="H38" s="62"/>
      <c r="I38" s="62"/>
      <c r="J38" s="62"/>
      <c r="K38" s="57"/>
    </row>
  </sheetData>
  <sheetProtection algorithmName="SHA-512" hashValue="Tnh9DkEwVUGizA9B7FojDu0LrnGhv6/FEAgM7Opo4PXtZjvzyg1PP6J9hvlcCH1SrkXLaTH+KpsfFNhbJokz2Q==" saltValue="69BgiH5ZJ+0BS5rSx3wo7Q==" spinCount="100000" sheet="1" objects="1" scenarios="1"/>
  <mergeCells count="18">
    <mergeCell ref="E17:E19"/>
    <mergeCell ref="Q7:R7"/>
    <mergeCell ref="U7:V7"/>
    <mergeCell ref="Y7:Z7"/>
    <mergeCell ref="AA4:AC6"/>
    <mergeCell ref="E4:Z4"/>
    <mergeCell ref="E8:E10"/>
    <mergeCell ref="E11:E13"/>
    <mergeCell ref="E14:E16"/>
    <mergeCell ref="I7:J7"/>
    <mergeCell ref="M7:N7"/>
    <mergeCell ref="E21:F21"/>
    <mergeCell ref="E29:F29"/>
    <mergeCell ref="E26:F26"/>
    <mergeCell ref="E24:F24"/>
    <mergeCell ref="E25:F25"/>
    <mergeCell ref="E28:F28"/>
    <mergeCell ref="E27:F27"/>
  </mergeCells>
  <conditionalFormatting sqref="AB13">
    <cfRule type="containsText" dxfId="51" priority="10" operator="containsText" text="Warning:">
      <formula>NOT(ISERROR(SEARCH("Warning:",AB13)))</formula>
    </cfRule>
  </conditionalFormatting>
  <conditionalFormatting sqref="AB10">
    <cfRule type="containsText" dxfId="50" priority="9" operator="containsText" text="Warning:">
      <formula>NOT(ISERROR(SEARCH("Warning:",AB10)))</formula>
    </cfRule>
  </conditionalFormatting>
  <conditionalFormatting sqref="AB16">
    <cfRule type="containsText" dxfId="49" priority="8" operator="containsText" text="Warning:">
      <formula>NOT(ISERROR(SEARCH("Warning:",AB16)))</formula>
    </cfRule>
  </conditionalFormatting>
  <conditionalFormatting sqref="AB19">
    <cfRule type="containsText" dxfId="48" priority="7" operator="containsText" text="Warning:">
      <formula>NOT(ISERROR(SEARCH("Warning:",AB19)))</formula>
    </cfRule>
  </conditionalFormatting>
  <conditionalFormatting sqref="AA8:AA19">
    <cfRule type="containsText" dxfId="47" priority="6" operator="containsText" text="Warning:">
      <formula>NOT(ISERROR(SEARCH("Warning:",AA8)))</formula>
    </cfRule>
  </conditionalFormatting>
  <conditionalFormatting sqref="AC8">
    <cfRule type="containsText" dxfId="46" priority="5" operator="containsText" text="Warning:">
      <formula>NOT(ISERROR(SEARCH("Warning:",AC8)))</formula>
    </cfRule>
  </conditionalFormatting>
  <conditionalFormatting sqref="AC9:AC19">
    <cfRule type="containsText" dxfId="45" priority="4" operator="containsText" text="Warning:">
      <formula>NOT(ISERROR(SEARCH("Warning:",AC9)))</formula>
    </cfRule>
  </conditionalFormatting>
  <conditionalFormatting sqref="O8:O9">
    <cfRule type="cellIs" dxfId="44" priority="3" operator="equal">
      <formula>0</formula>
    </cfRule>
  </conditionalFormatting>
  <conditionalFormatting sqref="S8:S9">
    <cfRule type="cellIs" dxfId="43" priority="2" operator="equal">
      <formula>0</formula>
    </cfRule>
  </conditionalFormatting>
  <conditionalFormatting sqref="W8:W9">
    <cfRule type="cellIs" dxfId="42" priority="1" operator="equal">
      <formula>0</formula>
    </cfRule>
  </conditionalFormatting>
  <dataValidations count="1">
    <dataValidation type="decimal" allowBlank="1" showInputMessage="1" showErrorMessage="1" sqref="G8:G19 K8:K19 O8:O19 S8:S19 W8:W19" xr:uid="{00000000-0002-0000-0700-000000000000}">
      <formula1>0</formula1>
      <formula2>999999999999999</formula2>
    </dataValidation>
  </dataValidations>
  <pageMargins left="0.23622047244094491" right="0.23622047244094491" top="0.74803149606299213" bottom="0.74803149606299213" header="0.31496062992125984" footer="0.31496062992125984"/>
  <pageSetup paperSize="8" scale="60" fitToHeight="0"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51" r:id="rId4" name="Button 91">
              <controlPr defaultSize="0" print="0" autoFill="0" autoPict="0" macro="[0]!RestoreColours">
                <anchor moveWithCells="1" sizeWithCells="1">
                  <from>
                    <xdr:col>4</xdr:col>
                    <xdr:colOff>57150</xdr:colOff>
                    <xdr:row>3</xdr:row>
                    <xdr:rowOff>57150</xdr:rowOff>
                  </from>
                  <to>
                    <xdr:col>4</xdr:col>
                    <xdr:colOff>857250</xdr:colOff>
                    <xdr:row>3</xdr:row>
                    <xdr:rowOff>495300</xdr:rowOff>
                  </to>
                </anchor>
              </controlPr>
            </control>
          </mc:Choice>
        </mc:AlternateContent>
        <mc:AlternateContent xmlns:mc="http://schemas.openxmlformats.org/markup-compatibility/2006">
          <mc:Choice Requires="x14">
            <control shapeId="15452" r:id="rId5" name="Button 92">
              <controlPr defaultSize="0" print="0" autoFill="0" autoPict="0" macro="[0]!MainBody">
                <anchor moveWithCells="1" sizeWithCells="1">
                  <from>
                    <xdr:col>4</xdr:col>
                    <xdr:colOff>933450</xdr:colOff>
                    <xdr:row>3</xdr:row>
                    <xdr:rowOff>57150</xdr:rowOff>
                  </from>
                  <to>
                    <xdr:col>5</xdr:col>
                    <xdr:colOff>742950</xdr:colOff>
                    <xdr:row>3</xdr:row>
                    <xdr:rowOff>514350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'Footnotes list'!$D$9:$D$58</xm:f>
          </x14:formula1>
          <xm:sqref>Y8:Y19 U8:U19 Q8:Q19 I8:I19 M8:M19</xm:sqref>
        </x14:dataValidation>
        <x14:dataValidation type="list" allowBlank="1" showInputMessage="1" showErrorMessage="1" xr:uid="{00000000-0002-0000-0700-000002000000}">
          <x14:formula1>
            <xm:f>Lists!$D$2:$D$8</xm:f>
          </x14:formula1>
          <xm:sqref>T8:T19 X8:X19 P8:P19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7030A0"/>
    <pageSetUpPr fitToPage="1"/>
  </sheetPr>
  <dimension ref="A1:Z38"/>
  <sheetViews>
    <sheetView showGridLines="0" topLeftCell="D1" zoomScaleNormal="100" workbookViewId="0">
      <selection activeCell="G8" sqref="G8"/>
    </sheetView>
  </sheetViews>
  <sheetFormatPr defaultColWidth="8.7109375" defaultRowHeight="15" x14ac:dyDescent="0.25"/>
  <cols>
    <col min="1" max="1" width="3.28515625" style="23" hidden="1" customWidth="1"/>
    <col min="2" max="2" width="8.7109375" style="23" hidden="1" customWidth="1"/>
    <col min="3" max="3" width="4.7109375" style="23" hidden="1" customWidth="1"/>
    <col min="4" max="4" width="1.7109375" style="23" customWidth="1"/>
    <col min="5" max="5" width="17.28515625" style="23" customWidth="1"/>
    <col min="6" max="6" width="31.7109375" style="23" customWidth="1"/>
    <col min="7" max="7" width="15.7109375" style="23" customWidth="1"/>
    <col min="8" max="8" width="3.7109375" style="23" customWidth="1"/>
    <col min="9" max="9" width="3.28515625" style="23" customWidth="1"/>
    <col min="10" max="10" width="12.5703125" style="23" customWidth="1"/>
    <col min="11" max="11" width="15.7109375" style="23" customWidth="1"/>
    <col min="12" max="12" width="3.7109375" style="23" customWidth="1"/>
    <col min="13" max="13" width="3.42578125" style="23" customWidth="1"/>
    <col min="14" max="14" width="12.5703125" style="23" customWidth="1"/>
    <col min="15" max="15" width="15.7109375" style="23" customWidth="1"/>
    <col min="16" max="17" width="3.7109375" style="23" customWidth="1"/>
    <col min="18" max="18" width="12.5703125" style="23" customWidth="1"/>
    <col min="19" max="19" width="15.7109375" style="23" customWidth="1"/>
    <col min="20" max="21" width="3.7109375" style="23" customWidth="1"/>
    <col min="22" max="22" width="12.5703125" style="23" customWidth="1"/>
    <col min="23" max="23" width="15.7109375" style="23" customWidth="1"/>
    <col min="24" max="25" width="3.7109375" style="23" customWidth="1"/>
    <col min="26" max="26" width="12.5703125" style="23" customWidth="1"/>
    <col min="27" max="16384" width="8.7109375" style="23"/>
  </cols>
  <sheetData>
    <row r="1" spans="1:26" ht="4.5" customHeight="1" x14ac:dyDescent="0.25"/>
    <row r="2" spans="1:26" ht="4.5" customHeight="1" x14ac:dyDescent="0.25"/>
    <row r="3" spans="1:26" ht="4.5" customHeight="1" thickBot="1" x14ac:dyDescent="0.3"/>
    <row r="4" spans="1:26" s="25" customFormat="1" ht="45" customHeight="1" x14ac:dyDescent="0.25">
      <c r="A4" s="24"/>
      <c r="B4" s="24"/>
      <c r="C4" s="24"/>
      <c r="D4" s="24"/>
      <c r="E4" s="641" t="s">
        <v>573</v>
      </c>
      <c r="F4" s="642"/>
      <c r="G4" s="642"/>
      <c r="H4" s="642"/>
      <c r="I4" s="642"/>
      <c r="J4" s="642"/>
      <c r="K4" s="642"/>
      <c r="L4" s="642"/>
      <c r="M4" s="642"/>
      <c r="N4" s="642"/>
      <c r="O4" s="642"/>
      <c r="P4" s="642"/>
      <c r="Q4" s="642"/>
      <c r="R4" s="642"/>
      <c r="S4" s="642"/>
      <c r="T4" s="642"/>
      <c r="U4" s="642"/>
      <c r="V4" s="642"/>
      <c r="W4" s="642"/>
      <c r="X4" s="642"/>
      <c r="Y4" s="642"/>
      <c r="Z4" s="643"/>
    </row>
    <row r="5" spans="1:26" s="25" customFormat="1" ht="24.75" customHeight="1" x14ac:dyDescent="0.25">
      <c r="A5" s="24"/>
      <c r="B5" s="24"/>
      <c r="C5" s="24"/>
      <c r="D5" s="24"/>
      <c r="E5" s="63" t="s">
        <v>1</v>
      </c>
      <c r="F5" s="64" t="str">
        <f>'GETTING STARTED'!G9</f>
        <v>LU</v>
      </c>
      <c r="G5" s="65" t="str">
        <f>IF('GETTING STARTED'!E9="","",'GETTING STARTED'!E9)</f>
        <v>Luxembourg</v>
      </c>
      <c r="H5" s="66"/>
      <c r="I5" s="66"/>
      <c r="J5" s="66"/>
      <c r="K5" s="66"/>
      <c r="L5" s="66"/>
      <c r="M5" s="66"/>
      <c r="N5" s="66"/>
      <c r="O5" s="67"/>
      <c r="P5" s="67"/>
      <c r="Q5" s="67"/>
      <c r="R5" s="67"/>
      <c r="S5" s="67"/>
      <c r="T5" s="67"/>
      <c r="U5" s="67"/>
      <c r="V5" s="67"/>
      <c r="W5" s="67"/>
      <c r="X5" s="67"/>
      <c r="Y5" s="67"/>
      <c r="Z5" s="68"/>
    </row>
    <row r="6" spans="1:26" s="25" customFormat="1" ht="25.15" customHeight="1" thickBot="1" x14ac:dyDescent="0.3">
      <c r="A6" s="29"/>
      <c r="B6" s="29"/>
      <c r="C6" s="29"/>
      <c r="D6" s="29"/>
      <c r="E6" s="69" t="s">
        <v>86</v>
      </c>
      <c r="F6" s="70">
        <f>IF('GETTING STARTED'!E10="","",'GETTING STARTED'!E10)</f>
        <v>2022</v>
      </c>
      <c r="G6" s="71"/>
      <c r="H6" s="72"/>
      <c r="I6" s="72"/>
      <c r="J6" s="72"/>
      <c r="K6" s="72"/>
      <c r="L6" s="72"/>
      <c r="M6" s="73"/>
      <c r="N6" s="73"/>
      <c r="O6" s="74"/>
      <c r="P6" s="74"/>
      <c r="Q6" s="74"/>
      <c r="R6" s="74"/>
      <c r="S6" s="74"/>
      <c r="T6" s="74"/>
      <c r="U6" s="74"/>
      <c r="V6" s="74"/>
      <c r="W6" s="74"/>
      <c r="X6" s="74"/>
      <c r="Y6" s="74"/>
      <c r="Z6" s="75"/>
    </row>
    <row r="7" spans="1:26" ht="45.75" customHeight="1" thickBot="1" x14ac:dyDescent="0.3">
      <c r="A7" s="32"/>
      <c r="B7" s="33"/>
      <c r="C7" s="33"/>
      <c r="D7" s="33"/>
      <c r="E7" s="183"/>
      <c r="F7" s="182"/>
      <c r="G7" s="34" t="str">
        <f>CONCATENATE((F6-4),CHAR(10),"(not editable)")</f>
        <v>2018
(not editable)</v>
      </c>
      <c r="H7" s="35" t="s">
        <v>96</v>
      </c>
      <c r="I7" s="624" t="s">
        <v>121</v>
      </c>
      <c r="J7" s="625"/>
      <c r="K7" s="34" t="str">
        <f>CONCATENATE((F6-3),CHAR(10),"(not editable)")</f>
        <v>2019
(not editable)</v>
      </c>
      <c r="L7" s="35" t="s">
        <v>96</v>
      </c>
      <c r="M7" s="624" t="s">
        <v>121</v>
      </c>
      <c r="N7" s="625"/>
      <c r="O7" s="36">
        <f>F6-2</f>
        <v>2020</v>
      </c>
      <c r="P7" s="35" t="s">
        <v>96</v>
      </c>
      <c r="Q7" s="624" t="s">
        <v>121</v>
      </c>
      <c r="R7" s="625"/>
      <c r="S7" s="34">
        <f>F6-1</f>
        <v>2021</v>
      </c>
      <c r="T7" s="35" t="s">
        <v>96</v>
      </c>
      <c r="U7" s="624" t="s">
        <v>121</v>
      </c>
      <c r="V7" s="625"/>
      <c r="W7" s="34">
        <f>F6</f>
        <v>2022</v>
      </c>
      <c r="X7" s="35" t="s">
        <v>96</v>
      </c>
      <c r="Y7" s="624" t="s">
        <v>121</v>
      </c>
      <c r="Z7" s="625"/>
    </row>
    <row r="8" spans="1:26" ht="24" customHeight="1" x14ac:dyDescent="0.25">
      <c r="A8" s="37" t="s">
        <v>79</v>
      </c>
      <c r="B8" s="38" t="s">
        <v>2</v>
      </c>
      <c r="C8" s="39" t="s">
        <v>5</v>
      </c>
      <c r="D8" s="40"/>
      <c r="E8" s="638" t="s">
        <v>114</v>
      </c>
      <c r="F8" s="41" t="s">
        <v>281</v>
      </c>
      <c r="G8" s="226">
        <v>209.32900000000001</v>
      </c>
      <c r="H8" s="227"/>
      <c r="I8" s="488"/>
      <c r="J8" s="489"/>
      <c r="K8" s="226">
        <v>241.91900000000001</v>
      </c>
      <c r="L8" s="227"/>
      <c r="M8" s="488"/>
      <c r="N8" s="489"/>
      <c r="O8" s="242">
        <v>261.43700000000001</v>
      </c>
      <c r="P8" s="228"/>
      <c r="Q8" s="344"/>
      <c r="R8" s="238"/>
      <c r="S8" s="243">
        <v>284.51499999999999</v>
      </c>
      <c r="T8" s="228"/>
      <c r="U8" s="229"/>
      <c r="V8" s="238"/>
      <c r="W8" s="241"/>
      <c r="X8" s="228"/>
      <c r="Y8" s="229"/>
      <c r="Z8" s="238"/>
    </row>
    <row r="9" spans="1:26" ht="24" customHeight="1" x14ac:dyDescent="0.25">
      <c r="A9" s="42" t="s">
        <v>79</v>
      </c>
      <c r="B9" s="43" t="s">
        <v>2</v>
      </c>
      <c r="C9" s="44" t="s">
        <v>6</v>
      </c>
      <c r="D9" s="40"/>
      <c r="E9" s="639"/>
      <c r="F9" s="45" t="s">
        <v>280</v>
      </c>
      <c r="G9" s="230">
        <v>139.923</v>
      </c>
      <c r="H9" s="231"/>
      <c r="I9" s="490"/>
      <c r="J9" s="491"/>
      <c r="K9" s="230">
        <v>155.721</v>
      </c>
      <c r="L9" s="231"/>
      <c r="M9" s="490"/>
      <c r="N9" s="491"/>
      <c r="O9" s="242">
        <v>162.708</v>
      </c>
      <c r="P9" s="232"/>
      <c r="Q9" s="233"/>
      <c r="R9" s="239"/>
      <c r="S9" s="242">
        <v>165.19300000000001</v>
      </c>
      <c r="T9" s="232"/>
      <c r="U9" s="233"/>
      <c r="V9" s="239"/>
      <c r="W9" s="242"/>
      <c r="X9" s="232"/>
      <c r="Y9" s="233"/>
      <c r="Z9" s="239"/>
    </row>
    <row r="10" spans="1:26" ht="24" customHeight="1" thickBot="1" x14ac:dyDescent="0.3">
      <c r="A10" s="46" t="s">
        <v>80</v>
      </c>
      <c r="B10" s="47" t="s">
        <v>2</v>
      </c>
      <c r="C10" s="48" t="s">
        <v>6</v>
      </c>
      <c r="D10" s="40"/>
      <c r="E10" s="640"/>
      <c r="F10" s="49" t="s">
        <v>279</v>
      </c>
      <c r="G10" s="234">
        <v>69.262</v>
      </c>
      <c r="H10" s="235"/>
      <c r="I10" s="492"/>
      <c r="J10" s="493" t="s">
        <v>675</v>
      </c>
      <c r="K10" s="234">
        <v>71.66</v>
      </c>
      <c r="L10" s="235"/>
      <c r="M10" s="492"/>
      <c r="N10" s="493"/>
      <c r="O10" s="459">
        <v>68.491</v>
      </c>
      <c r="P10" s="236"/>
      <c r="Q10" s="237"/>
      <c r="R10" s="240"/>
      <c r="S10" s="459">
        <v>62.901000000000003</v>
      </c>
      <c r="T10" s="236"/>
      <c r="U10" s="237"/>
      <c r="V10" s="240"/>
      <c r="W10" s="459"/>
      <c r="X10" s="236"/>
      <c r="Y10" s="237"/>
      <c r="Z10" s="240"/>
    </row>
    <row r="11" spans="1:26" ht="24" customHeight="1" x14ac:dyDescent="0.25">
      <c r="A11" s="37" t="s">
        <v>79</v>
      </c>
      <c r="B11" s="38" t="s">
        <v>3</v>
      </c>
      <c r="C11" s="39" t="s">
        <v>5</v>
      </c>
      <c r="D11" s="40"/>
      <c r="E11" s="638" t="s">
        <v>478</v>
      </c>
      <c r="F11" s="41" t="s">
        <v>281</v>
      </c>
      <c r="G11" s="226">
        <v>3.4159999999999999</v>
      </c>
      <c r="H11" s="227"/>
      <c r="I11" s="494"/>
      <c r="J11" s="489"/>
      <c r="K11" s="226">
        <v>3.702</v>
      </c>
      <c r="L11" s="227"/>
      <c r="M11" s="494"/>
      <c r="N11" s="489"/>
      <c r="O11" s="460">
        <v>3.2469999999999999</v>
      </c>
      <c r="P11" s="228"/>
      <c r="Q11" s="229"/>
      <c r="R11" s="238"/>
      <c r="S11" s="461">
        <v>3.0830000000000002</v>
      </c>
      <c r="T11" s="228"/>
      <c r="U11" s="229"/>
      <c r="V11" s="238"/>
      <c r="W11" s="462"/>
      <c r="X11" s="228"/>
      <c r="Y11" s="229"/>
      <c r="Z11" s="238"/>
    </row>
    <row r="12" spans="1:26" ht="24" customHeight="1" x14ac:dyDescent="0.25">
      <c r="A12" s="42" t="s">
        <v>79</v>
      </c>
      <c r="B12" s="43" t="s">
        <v>3</v>
      </c>
      <c r="C12" s="44" t="s">
        <v>6</v>
      </c>
      <c r="D12" s="40"/>
      <c r="E12" s="639"/>
      <c r="F12" s="45" t="s">
        <v>280</v>
      </c>
      <c r="G12" s="230">
        <v>3.6909999999999998</v>
      </c>
      <c r="H12" s="231"/>
      <c r="I12" s="490"/>
      <c r="J12" s="491"/>
      <c r="K12" s="230">
        <v>3.9239999999999999</v>
      </c>
      <c r="L12" s="231"/>
      <c r="M12" s="490"/>
      <c r="N12" s="491"/>
      <c r="O12" s="460">
        <v>2.9249999999999998</v>
      </c>
      <c r="P12" s="232"/>
      <c r="Q12" s="233"/>
      <c r="R12" s="239"/>
      <c r="S12" s="460">
        <v>1.1060000000000001</v>
      </c>
      <c r="T12" s="232"/>
      <c r="U12" s="233"/>
      <c r="V12" s="239"/>
      <c r="W12" s="460"/>
      <c r="X12" s="232"/>
      <c r="Y12" s="233"/>
      <c r="Z12" s="239"/>
    </row>
    <row r="13" spans="1:26" ht="24" customHeight="1" thickBot="1" x14ac:dyDescent="0.3">
      <c r="A13" s="46" t="s">
        <v>80</v>
      </c>
      <c r="B13" s="47" t="s">
        <v>3</v>
      </c>
      <c r="C13" s="48" t="s">
        <v>6</v>
      </c>
      <c r="D13" s="40"/>
      <c r="E13" s="640"/>
      <c r="F13" s="49" t="s">
        <v>279</v>
      </c>
      <c r="G13" s="234">
        <v>74.899000000000001</v>
      </c>
      <c r="H13" s="235"/>
      <c r="I13" s="492"/>
      <c r="J13" s="493"/>
      <c r="K13" s="234">
        <v>86.052999999999997</v>
      </c>
      <c r="L13" s="235"/>
      <c r="M13" s="492"/>
      <c r="N13" s="493"/>
      <c r="O13" s="459">
        <v>84.662000000000006</v>
      </c>
      <c r="P13" s="236"/>
      <c r="Q13" s="237"/>
      <c r="R13" s="240"/>
      <c r="S13" s="459">
        <v>33.084000000000003</v>
      </c>
      <c r="T13" s="236"/>
      <c r="U13" s="237"/>
      <c r="V13" s="240" t="s">
        <v>676</v>
      </c>
      <c r="W13" s="459"/>
      <c r="X13" s="236"/>
      <c r="Y13" s="237"/>
      <c r="Z13" s="240"/>
    </row>
    <row r="14" spans="1:26" ht="24" customHeight="1" x14ac:dyDescent="0.25">
      <c r="A14" s="37" t="s">
        <v>79</v>
      </c>
      <c r="B14" s="38" t="s">
        <v>4</v>
      </c>
      <c r="C14" s="39" t="s">
        <v>5</v>
      </c>
      <c r="D14" s="40"/>
      <c r="E14" s="638" t="s">
        <v>479</v>
      </c>
      <c r="F14" s="41" t="s">
        <v>281</v>
      </c>
      <c r="G14" s="226">
        <v>1.448</v>
      </c>
      <c r="H14" s="227"/>
      <c r="I14" s="494"/>
      <c r="J14" s="489"/>
      <c r="K14" s="226">
        <v>1.3380000000000001</v>
      </c>
      <c r="L14" s="227"/>
      <c r="M14" s="494"/>
      <c r="N14" s="489"/>
      <c r="O14" s="460">
        <v>1.2230000000000001</v>
      </c>
      <c r="P14" s="228"/>
      <c r="Q14" s="229"/>
      <c r="R14" s="238"/>
      <c r="S14" s="460">
        <v>1.0249999999999999</v>
      </c>
      <c r="T14" s="228"/>
      <c r="U14" s="229"/>
      <c r="V14" s="238"/>
      <c r="W14" s="460"/>
      <c r="X14" s="228"/>
      <c r="Y14" s="229"/>
      <c r="Z14" s="238"/>
    </row>
    <row r="15" spans="1:26" ht="24" customHeight="1" x14ac:dyDescent="0.25">
      <c r="A15" s="42" t="s">
        <v>79</v>
      </c>
      <c r="B15" s="43" t="s">
        <v>4</v>
      </c>
      <c r="C15" s="44" t="s">
        <v>6</v>
      </c>
      <c r="D15" s="40"/>
      <c r="E15" s="639"/>
      <c r="F15" s="45" t="s">
        <v>280</v>
      </c>
      <c r="G15" s="230">
        <v>9.6709999999999994</v>
      </c>
      <c r="H15" s="231"/>
      <c r="I15" s="490"/>
      <c r="J15" s="491"/>
      <c r="K15" s="230">
        <v>8.6039999999999992</v>
      </c>
      <c r="L15" s="231"/>
      <c r="M15" s="490"/>
      <c r="N15" s="491"/>
      <c r="O15" s="460">
        <v>11.75</v>
      </c>
      <c r="P15" s="232"/>
      <c r="Q15" s="233"/>
      <c r="R15" s="239"/>
      <c r="S15" s="460">
        <v>10.426</v>
      </c>
      <c r="T15" s="232"/>
      <c r="U15" s="233"/>
      <c r="V15" s="239"/>
      <c r="W15" s="460"/>
      <c r="X15" s="232"/>
      <c r="Y15" s="233"/>
      <c r="Z15" s="239"/>
    </row>
    <row r="16" spans="1:26" ht="24" customHeight="1" thickBot="1" x14ac:dyDescent="0.3">
      <c r="A16" s="46" t="s">
        <v>80</v>
      </c>
      <c r="B16" s="47" t="s">
        <v>4</v>
      </c>
      <c r="C16" s="48" t="s">
        <v>6</v>
      </c>
      <c r="D16" s="40"/>
      <c r="E16" s="640"/>
      <c r="F16" s="49" t="s">
        <v>279</v>
      </c>
      <c r="G16" s="234">
        <v>382.10199999999998</v>
      </c>
      <c r="H16" s="235"/>
      <c r="I16" s="492"/>
      <c r="J16" s="493" t="s">
        <v>677</v>
      </c>
      <c r="K16" s="234">
        <v>470.678</v>
      </c>
      <c r="L16" s="235"/>
      <c r="M16" s="492"/>
      <c r="N16" s="493" t="s">
        <v>677</v>
      </c>
      <c r="O16" s="459">
        <v>879.32100000000003</v>
      </c>
      <c r="P16" s="236"/>
      <c r="Q16" s="237"/>
      <c r="R16" s="240" t="s">
        <v>677</v>
      </c>
      <c r="S16" s="459">
        <v>872.19299999999998</v>
      </c>
      <c r="T16" s="236"/>
      <c r="U16" s="237"/>
      <c r="V16" s="240" t="s">
        <v>677</v>
      </c>
      <c r="W16" s="459"/>
      <c r="X16" s="236"/>
      <c r="Y16" s="237"/>
      <c r="Z16" s="240"/>
    </row>
    <row r="17" spans="1:26" ht="24" customHeight="1" x14ac:dyDescent="0.25">
      <c r="A17" s="37" t="s">
        <v>79</v>
      </c>
      <c r="B17" s="38" t="s">
        <v>84</v>
      </c>
      <c r="C17" s="39" t="s">
        <v>5</v>
      </c>
      <c r="D17" s="40"/>
      <c r="E17" s="621" t="s">
        <v>480</v>
      </c>
      <c r="F17" s="41" t="s">
        <v>281</v>
      </c>
      <c r="G17" s="226">
        <v>204.465</v>
      </c>
      <c r="H17" s="227"/>
      <c r="I17" s="494"/>
      <c r="J17" s="489"/>
      <c r="K17" s="226">
        <v>236.87899999999999</v>
      </c>
      <c r="L17" s="227"/>
      <c r="M17" s="494"/>
      <c r="N17" s="489"/>
      <c r="O17" s="461">
        <v>256.96800000000002</v>
      </c>
      <c r="P17" s="228"/>
      <c r="Q17" s="229"/>
      <c r="R17" s="238"/>
      <c r="S17" s="460">
        <v>280.40699999999998</v>
      </c>
      <c r="T17" s="228"/>
      <c r="U17" s="229"/>
      <c r="V17" s="238"/>
      <c r="W17" s="460"/>
      <c r="X17" s="228"/>
      <c r="Y17" s="229"/>
      <c r="Z17" s="238"/>
    </row>
    <row r="18" spans="1:26" ht="24" customHeight="1" x14ac:dyDescent="0.25">
      <c r="A18" s="42" t="s">
        <v>79</v>
      </c>
      <c r="B18" s="43" t="s">
        <v>84</v>
      </c>
      <c r="C18" s="44" t="s">
        <v>6</v>
      </c>
      <c r="D18" s="40"/>
      <c r="E18" s="622"/>
      <c r="F18" s="45" t="s">
        <v>280</v>
      </c>
      <c r="G18" s="230">
        <v>126.56100000000001</v>
      </c>
      <c r="H18" s="231"/>
      <c r="I18" s="490"/>
      <c r="J18" s="491"/>
      <c r="K18" s="230">
        <v>143.19300000000001</v>
      </c>
      <c r="L18" s="231"/>
      <c r="M18" s="490"/>
      <c r="N18" s="491"/>
      <c r="O18" s="460">
        <v>148.03200000000001</v>
      </c>
      <c r="P18" s="232"/>
      <c r="Q18" s="233"/>
      <c r="R18" s="239"/>
      <c r="S18" s="460">
        <v>153.66</v>
      </c>
      <c r="T18" s="232"/>
      <c r="U18" s="233"/>
      <c r="V18" s="239"/>
      <c r="W18" s="460"/>
      <c r="X18" s="232"/>
      <c r="Y18" s="233"/>
      <c r="Z18" s="239"/>
    </row>
    <row r="19" spans="1:26" ht="24" customHeight="1" thickBot="1" x14ac:dyDescent="0.3">
      <c r="A19" s="46" t="s">
        <v>80</v>
      </c>
      <c r="B19" s="47" t="s">
        <v>84</v>
      </c>
      <c r="C19" s="48" t="s">
        <v>6</v>
      </c>
      <c r="D19" s="40"/>
      <c r="E19" s="623"/>
      <c r="F19" s="49" t="s">
        <v>279</v>
      </c>
      <c r="G19" s="234">
        <v>65.05</v>
      </c>
      <c r="H19" s="235"/>
      <c r="I19" s="492"/>
      <c r="J19" s="493"/>
      <c r="K19" s="234">
        <v>67.89</v>
      </c>
      <c r="L19" s="235"/>
      <c r="M19" s="492"/>
      <c r="N19" s="493"/>
      <c r="O19" s="459">
        <v>63.595999999999997</v>
      </c>
      <c r="P19" s="236"/>
      <c r="Q19" s="237"/>
      <c r="R19" s="240"/>
      <c r="S19" s="459">
        <v>59.539000000000001</v>
      </c>
      <c r="T19" s="236"/>
      <c r="U19" s="237"/>
      <c r="V19" s="240"/>
      <c r="W19" s="459"/>
      <c r="X19" s="236"/>
      <c r="Y19" s="237"/>
      <c r="Z19" s="240"/>
    </row>
    <row r="20" spans="1:26" ht="6.75" customHeight="1" x14ac:dyDescent="0.25">
      <c r="A20" s="32"/>
      <c r="B20" s="32"/>
      <c r="C20" s="32"/>
      <c r="D20" s="32"/>
    </row>
    <row r="21" spans="1:26" ht="16.149999999999999" customHeight="1" x14ac:dyDescent="0.25">
      <c r="A21" s="50"/>
      <c r="B21" s="50"/>
      <c r="E21" s="609" t="s">
        <v>476</v>
      </c>
      <c r="F21" s="609"/>
      <c r="G21" s="52"/>
      <c r="H21" s="52"/>
      <c r="I21" s="52"/>
      <c r="J21" s="52"/>
      <c r="K21" s="53"/>
    </row>
    <row r="22" spans="1:26" ht="5.25" customHeight="1" x14ac:dyDescent="0.25">
      <c r="A22" s="50"/>
      <c r="B22" s="50"/>
      <c r="E22" s="52"/>
      <c r="F22" s="52"/>
      <c r="G22" s="52"/>
      <c r="H22" s="52"/>
      <c r="I22" s="52"/>
      <c r="J22" s="52"/>
      <c r="K22" s="53"/>
    </row>
    <row r="23" spans="1:26" s="11" customFormat="1" ht="12.75" x14ac:dyDescent="0.2">
      <c r="E23" s="76" t="s">
        <v>108</v>
      </c>
      <c r="F23" s="76"/>
      <c r="G23" s="76"/>
      <c r="H23" s="76"/>
      <c r="I23" s="76"/>
      <c r="J23" s="77"/>
    </row>
    <row r="24" spans="1:26" s="11" customFormat="1" ht="12.75" x14ac:dyDescent="0.2">
      <c r="E24" s="613" t="s">
        <v>119</v>
      </c>
      <c r="F24" s="614"/>
      <c r="G24" s="53"/>
      <c r="H24" s="78"/>
      <c r="I24" s="78"/>
      <c r="J24" s="78"/>
      <c r="N24" s="12"/>
      <c r="O24" s="12"/>
      <c r="P24" s="12"/>
      <c r="Q24" s="12"/>
      <c r="R24" s="12"/>
      <c r="S24" s="12"/>
      <c r="T24" s="12"/>
      <c r="U24" s="12"/>
    </row>
    <row r="25" spans="1:26" s="11" customFormat="1" ht="42" customHeight="1" x14ac:dyDescent="0.2">
      <c r="E25" s="615" t="s">
        <v>481</v>
      </c>
      <c r="F25" s="616"/>
      <c r="G25" s="79"/>
      <c r="H25" s="79"/>
      <c r="I25" s="79"/>
      <c r="J25" s="79"/>
      <c r="K25" s="79"/>
      <c r="L25" s="79"/>
      <c r="M25" s="79"/>
      <c r="N25" s="79"/>
      <c r="O25" s="13"/>
      <c r="P25" s="13"/>
      <c r="Q25" s="13"/>
      <c r="R25" s="13"/>
      <c r="S25" s="13"/>
      <c r="T25" s="13"/>
      <c r="U25" s="13"/>
    </row>
    <row r="26" spans="1:26" s="11" customFormat="1" ht="41.1" customHeight="1" x14ac:dyDescent="0.2">
      <c r="E26" s="611" t="s">
        <v>513</v>
      </c>
      <c r="F26" s="612"/>
      <c r="G26" s="53"/>
      <c r="H26" s="219"/>
      <c r="I26" s="219"/>
      <c r="J26" s="219"/>
      <c r="K26" s="220"/>
      <c r="L26" s="220"/>
      <c r="M26" s="220"/>
      <c r="N26" s="220"/>
      <c r="O26" s="220"/>
      <c r="P26" s="220"/>
      <c r="Q26" s="220"/>
      <c r="R26" s="220"/>
      <c r="S26" s="220"/>
      <c r="T26" s="220"/>
      <c r="U26" s="220"/>
      <c r="V26" s="220"/>
      <c r="W26" s="220"/>
    </row>
    <row r="27" spans="1:26" ht="18.600000000000001" customHeight="1" x14ac:dyDescent="0.25">
      <c r="A27" s="50"/>
      <c r="B27" s="50"/>
      <c r="E27" s="619" t="s">
        <v>475</v>
      </c>
      <c r="F27" s="620"/>
      <c r="G27" s="53"/>
      <c r="H27" s="221"/>
      <c r="I27" s="221"/>
      <c r="J27" s="221"/>
      <c r="K27" s="221"/>
      <c r="L27" s="222"/>
      <c r="M27" s="222"/>
      <c r="N27" s="222"/>
      <c r="O27" s="222"/>
      <c r="P27" s="222"/>
      <c r="Q27" s="222"/>
      <c r="R27" s="222"/>
      <c r="S27" s="222"/>
      <c r="T27" s="222"/>
      <c r="U27" s="222"/>
      <c r="V27" s="222"/>
      <c r="W27" s="222"/>
    </row>
    <row r="28" spans="1:26" ht="15.6" customHeight="1" x14ac:dyDescent="0.25">
      <c r="A28" s="50"/>
      <c r="B28" s="50"/>
      <c r="E28" s="617" t="s">
        <v>120</v>
      </c>
      <c r="F28" s="618"/>
      <c r="G28" s="54"/>
      <c r="H28" s="223"/>
      <c r="I28" s="223"/>
      <c r="J28" s="223"/>
      <c r="K28" s="223"/>
      <c r="L28" s="222"/>
      <c r="M28" s="222"/>
      <c r="N28" s="222"/>
      <c r="O28" s="222"/>
      <c r="P28" s="222"/>
      <c r="Q28" s="222"/>
      <c r="R28" s="222"/>
      <c r="S28" s="222"/>
      <c r="T28" s="222"/>
      <c r="U28" s="222"/>
      <c r="V28" s="222"/>
      <c r="W28" s="222"/>
    </row>
    <row r="29" spans="1:26" ht="85.5" customHeight="1" x14ac:dyDescent="0.25">
      <c r="A29" s="50"/>
      <c r="B29" s="50"/>
      <c r="E29" s="610" t="s">
        <v>477</v>
      </c>
      <c r="F29" s="610"/>
      <c r="G29" s="55"/>
      <c r="H29" s="224"/>
      <c r="I29" s="224"/>
      <c r="J29" s="224"/>
      <c r="K29" s="224"/>
      <c r="L29" s="222"/>
      <c r="M29" s="222"/>
      <c r="N29" s="222"/>
      <c r="O29" s="222"/>
      <c r="P29" s="222"/>
      <c r="Q29" s="222"/>
      <c r="R29" s="222"/>
      <c r="S29" s="222"/>
      <c r="T29" s="222"/>
      <c r="U29" s="222"/>
      <c r="V29" s="222"/>
      <c r="W29" s="222"/>
    </row>
    <row r="30" spans="1:26" ht="15" customHeight="1" x14ac:dyDescent="0.25">
      <c r="E30" s="56"/>
      <c r="F30" s="55"/>
    </row>
    <row r="31" spans="1:26" ht="15" customHeight="1" x14ac:dyDescent="0.25"/>
    <row r="33" spans="2:23" x14ac:dyDescent="0.25">
      <c r="G33" s="57"/>
      <c r="H33" s="57"/>
      <c r="I33" s="57"/>
      <c r="J33" s="57"/>
    </row>
    <row r="34" spans="2:23" x14ac:dyDescent="0.25">
      <c r="G34" s="57"/>
      <c r="H34" s="57"/>
      <c r="I34" s="57"/>
      <c r="J34" s="57"/>
    </row>
    <row r="35" spans="2:23" x14ac:dyDescent="0.25">
      <c r="G35" s="58"/>
      <c r="H35" s="58"/>
      <c r="I35" s="58"/>
      <c r="J35" s="58"/>
    </row>
    <row r="36" spans="2:23" x14ac:dyDescent="0.25">
      <c r="B36" s="59"/>
      <c r="C36" s="59"/>
      <c r="D36" s="59"/>
      <c r="E36" s="60"/>
      <c r="F36" s="60"/>
      <c r="G36" s="57"/>
      <c r="H36" s="57"/>
      <c r="I36" s="57"/>
      <c r="J36" s="57"/>
      <c r="W36" s="61"/>
    </row>
    <row r="37" spans="2:23" x14ac:dyDescent="0.25">
      <c r="G37" s="62"/>
      <c r="H37" s="62"/>
      <c r="I37" s="62"/>
      <c r="J37" s="62"/>
      <c r="K37" s="57"/>
    </row>
    <row r="38" spans="2:23" x14ac:dyDescent="0.25">
      <c r="G38" s="62"/>
      <c r="H38" s="62"/>
      <c r="I38" s="62"/>
      <c r="J38" s="62"/>
      <c r="K38" s="57"/>
    </row>
  </sheetData>
  <mergeCells count="17">
    <mergeCell ref="E27:F27"/>
    <mergeCell ref="E28:F28"/>
    <mergeCell ref="E29:F29"/>
    <mergeCell ref="I7:J7"/>
    <mergeCell ref="E24:F24"/>
    <mergeCell ref="E25:F25"/>
    <mergeCell ref="E11:E13"/>
    <mergeCell ref="E14:E16"/>
    <mergeCell ref="E17:E19"/>
    <mergeCell ref="E21:F21"/>
    <mergeCell ref="E26:F26"/>
    <mergeCell ref="E4:Z4"/>
    <mergeCell ref="Q7:R7"/>
    <mergeCell ref="U7:V7"/>
    <mergeCell ref="Y7:Z7"/>
    <mergeCell ref="E8:E10"/>
    <mergeCell ref="M7:N7"/>
  </mergeCells>
  <conditionalFormatting sqref="O8:O9">
    <cfRule type="cellIs" dxfId="41" priority="3" operator="equal">
      <formula>0</formula>
    </cfRule>
  </conditionalFormatting>
  <conditionalFormatting sqref="S8:S9">
    <cfRule type="cellIs" dxfId="40" priority="2" operator="equal">
      <formula>0</formula>
    </cfRule>
  </conditionalFormatting>
  <conditionalFormatting sqref="W8:W9">
    <cfRule type="cellIs" dxfId="39" priority="1" operator="equal">
      <formula>0</formula>
    </cfRule>
  </conditionalFormatting>
  <pageMargins left="0.23622047244094491" right="0.23622047244094491" top="0.74803149606299213" bottom="0.74803149606299213" header="0.31496062992125984" footer="0.31496062992125984"/>
  <pageSetup paperSize="8" scale="60" fitToHeight="0" orientation="landscape" r:id="rId1"/>
  <headerFooter>
    <oddFooter>&amp;L&amp;F&amp;CPage &amp;P 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53" r:id="rId4" name="Button 21">
              <controlPr defaultSize="0" print="0" autoFill="0" autoPict="0" macro="[0]!'PrefillSheet &quot;Table_1&quot;'">
                <anchor moveWithCells="1" sizeWithCells="1">
                  <from>
                    <xdr:col>4</xdr:col>
                    <xdr:colOff>285750</xdr:colOff>
                    <xdr:row>3</xdr:row>
                    <xdr:rowOff>57150</xdr:rowOff>
                  </from>
                  <to>
                    <xdr:col>5</xdr:col>
                    <xdr:colOff>1047750</xdr:colOff>
                    <xdr:row>3</xdr:row>
                    <xdr:rowOff>495300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'Footnotes list'!$D$9:$D$58</xm:f>
          </x14:formula1>
          <xm:sqref>Y8:Y19 U8:U19 Q8:Q19 I8:I19 M8:M19</xm:sqref>
        </x14:dataValidation>
        <x14:dataValidation type="list" allowBlank="1" showInputMessage="1" showErrorMessage="1" xr:uid="{00000000-0002-0000-0800-000000000000}">
          <x14:formula1>
            <xm:f>Lists!$D$2:$D$8</xm:f>
          </x14:formula1>
          <xm:sqref>T8:T19 X8:X19 P8:P19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INDEX</vt:lpstr>
      <vt:lpstr>Basic Instructions</vt:lpstr>
      <vt:lpstr>Methodology</vt:lpstr>
      <vt:lpstr>Validation rules</vt:lpstr>
      <vt:lpstr>GETTING STARTED</vt:lpstr>
      <vt:lpstr>Footnotes list</vt:lpstr>
      <vt:lpstr>Table_1</vt:lpstr>
      <vt:lpstr>Table_1 (Prefilling)</vt:lpstr>
      <vt:lpstr>Table_2</vt:lpstr>
      <vt:lpstr>Table_2 (Prefilling)</vt:lpstr>
      <vt:lpstr>VoluntaryReporting</vt:lpstr>
      <vt:lpstr>ErrorLog</vt:lpstr>
      <vt:lpstr>Changelog</vt:lpstr>
      <vt:lpstr>Pre-filling parameters</vt:lpstr>
      <vt:lpstr>Lists</vt:lpstr>
      <vt:lpstr>MacroBehaviour</vt:lpstr>
      <vt:lpstr>ForbiddenStrings</vt:lpstr>
      <vt:lpstr>Locks</vt:lpstr>
      <vt:lpstr>NotStandardRules</vt:lpstr>
      <vt:lpstr>CannotBeZero</vt:lpstr>
      <vt:lpstr>Thresholds</vt:lpstr>
      <vt:lpstr>IsFormula - cancelled</vt:lpstr>
      <vt:lpstr>Summations</vt:lpstr>
      <vt:lpstr>SimpleRatios</vt:lpstr>
      <vt:lpstr>Mandatory</vt:lpstr>
      <vt:lpstr>MustNotBeNegative</vt:lpstr>
      <vt:lpstr>FoototeContent</vt:lpstr>
      <vt:lpstr>IsNumeric</vt:lpstr>
    </vt:vector>
  </TitlesOfParts>
  <Company>ITICS - Sogeti Luxembourg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Preponiot</dc:creator>
  <cp:lastModifiedBy>Isabelle Naegelen</cp:lastModifiedBy>
  <cp:lastPrinted>2022-05-25T13:11:38Z</cp:lastPrinted>
  <dcterms:created xsi:type="dcterms:W3CDTF">2020-02-06T16:26:13Z</dcterms:created>
  <dcterms:modified xsi:type="dcterms:W3CDTF">2024-07-29T11:53:55Z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2024-04-29T13:17:58Z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7ebd1068-983f-486e-a9a5-fc3a8e870761</vt:lpwstr>
  </property>
  <property fmtid="{D5CDD505-2E9C-101B-9397-08002B2CF9AE}" pid="8" name="MSIP_Label_6bd9ddd1-4d20-43f6-abfa-fc3c07406f94_ContentBits">
    <vt:lpwstr>0</vt:lpwstr>
  </property>
</Properties>
</file>