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0.xml" ContentType="application/vnd.openxmlformats-officedocument.drawing+xml"/>
  <Override PartName="/xl/ctrlProps/ctrlProp7.xml" ContentType="application/vnd.ms-excel.controlproperties+xml"/>
  <Override PartName="/xl/drawings/drawing1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C:\Users\ODS286\Desktop\"/>
    </mc:Choice>
  </mc:AlternateContent>
  <xr:revisionPtr revIDLastSave="0" documentId="8_{E5C5C37B-A7E8-47DD-B151-5BCD6DCA5E21}" xr6:coauthVersionLast="47" xr6:coauthVersionMax="47" xr10:uidLastSave="{00000000-0000-0000-0000-000000000000}"/>
  <bookViews>
    <workbookView xWindow="510" yWindow="1995" windowWidth="21600" windowHeight="11385" tabRatio="897" xr2:uid="{00000000-000D-0000-FFFF-FFFF00000000}"/>
  </bookViews>
  <sheets>
    <sheet name="COVER" sheetId="64" r:id="rId1"/>
    <sheet name="INDEX" sheetId="65" r:id="rId2"/>
    <sheet name="Basic Instructions" sheetId="66" r:id="rId3"/>
    <sheet name="Methodology" sheetId="74" r:id="rId4"/>
    <sheet name="Validation rules" sheetId="73" r:id="rId5"/>
    <sheet name="GETTING STARTED" sheetId="68" r:id="rId6"/>
    <sheet name="Footnotes list" sheetId="70" r:id="rId7"/>
    <sheet name="WEEE4.T1" sheetId="7" r:id="rId8"/>
    <sheet name="WEEE4.T2" sheetId="8" r:id="rId9"/>
    <sheet name="PoM calculation tool" sheetId="39" r:id="rId10"/>
    <sheet name="Voluntary Reporting" sheetId="77" r:id="rId11"/>
    <sheet name="Quality report" sheetId="62" r:id="rId12"/>
    <sheet name="ErrorLog" sheetId="63" r:id="rId13"/>
    <sheet name="Changelog" sheetId="71" state="hidden" r:id="rId14"/>
    <sheet name="Hide Tables Information" sheetId="75" state="hidden" r:id="rId15"/>
    <sheet name="Lists" sheetId="6" state="hidden" r:id="rId16"/>
    <sheet name="MacroBehaviour" sheetId="78" state="hidden" r:id="rId17"/>
    <sheet name="Locks" sheetId="22" state="hidden" r:id="rId18"/>
    <sheet name="ContentInHiddenSheets" sheetId="76" state="hidden" r:id="rId19"/>
    <sheet name="ForbiddenStrings" sheetId="79" state="hidden" r:id="rId20"/>
    <sheet name="Summations" sheetId="59" state="hidden" r:id="rId21"/>
    <sheet name="Mandatory" sheetId="60" state="hidden" r:id="rId22"/>
    <sheet name="SimpleRatios" sheetId="48" state="hidden" r:id="rId23"/>
    <sheet name="Thresholds" sheetId="27" state="hidden" r:id="rId24"/>
    <sheet name="IsFormula" sheetId="28" state="hidden" r:id="rId25"/>
    <sheet name="MustNotBeNegative" sheetId="26" state="hidden" r:id="rId26"/>
    <sheet name="FootnoteContent" sheetId="29" state="hidden" r:id="rId27"/>
    <sheet name="IsNumeric" sheetId="30" state="hidden" r:id="rId28"/>
  </sheets>
  <externalReferences>
    <externalReference r:id="rId29"/>
    <externalReference r:id="rId30"/>
    <externalReference r:id="rId31"/>
    <externalReference r:id="rId32"/>
  </externalReferences>
  <definedNames>
    <definedName name="_1._General_information" localSheetId="14">#REF!</definedName>
    <definedName name="_1._General_information" localSheetId="11">'Quality report'!#REF!</definedName>
    <definedName name="_1._General_information">#REF!</definedName>
    <definedName name="_2._Data_reporting___questionnaire">#REF!</definedName>
    <definedName name="_2._Description_of_the_parties_involved_in_the_data_collection" localSheetId="14">#REF!</definedName>
    <definedName name="_2._Description_of_the_parties_involved_in_the_data_collection" localSheetId="11">'Quality report'!#REF!</definedName>
    <definedName name="_2._Description_of_the_parties_involved_in_the_data_collection">#REF!</definedName>
    <definedName name="_2._Legal_acts" localSheetId="14">'[1]Declaration (OLD)'!#REF!</definedName>
    <definedName name="_2._Legal_acts" localSheetId="11">[2]Declaration!#REF!</definedName>
    <definedName name="_2._Legal_acts">#REF!</definedName>
    <definedName name="_3._Data_reporting___questionnaire" localSheetId="14">[3]Methodology!#REF!</definedName>
    <definedName name="_3._Data_reporting___questionnaire" localSheetId="9">[3]Methodology!#REF!</definedName>
    <definedName name="_3._Data_reporting___questionnaire" localSheetId="8">[3]Methodology!#REF!</definedName>
    <definedName name="_3._Data_reporting___questionnaire">[3]Methodology!#REF!</definedName>
    <definedName name="_3._Description_of_methods_used" localSheetId="14">#REF!</definedName>
    <definedName name="_3._Description_of_methods_used" localSheetId="11">'Quality report'!#REF!</definedName>
    <definedName name="_3._Description_of_methods_used">#REF!</definedName>
    <definedName name="_3._Methodological_notes" localSheetId="14">[4]Methodology!#REF!</definedName>
    <definedName name="_3._Methodological_notes" localSheetId="11">[4]Methodology!#REF!</definedName>
    <definedName name="_3._Methodological_notes">[4]Methodology!#REF!</definedName>
    <definedName name="_3._Methodology_for_reporting_by_numbers" localSheetId="14">[3]Methodology!#REF!</definedName>
    <definedName name="_3._Methodology_for_reporting_by_numbers" localSheetId="9">[3]Methodology!#REF!</definedName>
    <definedName name="_3._Methodology_for_reporting_by_numbers" localSheetId="8">[3]Methodology!#REF!</definedName>
    <definedName name="_3._Methodology_for_reporting_by_numbers">[3]Methodology!#REF!</definedName>
    <definedName name="_4._Accuracy_of_the_data" localSheetId="14">#REF!</definedName>
    <definedName name="_4._Accuracy_of_the_data" localSheetId="11">#REF!</definedName>
    <definedName name="_4._Accuracy_of_the_data">#REF!</definedName>
    <definedName name="_4._Data_reporting___questionnaire" localSheetId="14">[3]Methodology!#REF!</definedName>
    <definedName name="_4._Data_reporting___questionnaire" localSheetId="9">[3]Methodology!#REF!</definedName>
    <definedName name="_4._Data_reporting___questionnaire">[3]Methodology!#REF!</definedName>
    <definedName name="_4._Methodology_for_reporting_by_numbers" localSheetId="14">[3]Methodology!#REF!</definedName>
    <definedName name="_4._Methodology_for_reporting_by_numbers" localSheetId="9">[3]Methodology!#REF!</definedName>
    <definedName name="_4._Methodology_for_reporting_by_numbers">[3]Methodology!#REF!</definedName>
    <definedName name="_4._Methodology_for_reporting_by_weight" localSheetId="14">[4]Methodology!#REF!</definedName>
    <definedName name="_4._Methodology_for_reporting_by_weight">[4]Methodology!#REF!</definedName>
    <definedName name="_5._Confidentiality" localSheetId="14">#REF!</definedName>
    <definedName name="_5._Confidentiality" localSheetId="11">#REF!</definedName>
    <definedName name="_5._Confidentiality">#REF!</definedName>
    <definedName name="_6._Main_national_websites__reference_documents_and_publications" localSheetId="14">#REF!</definedName>
    <definedName name="_6._Main_national_websites__reference_documents_and_publications" localSheetId="11">#REF!</definedName>
    <definedName name="_6._Main_national_websites__reference_documents_and_publications">#REF!</definedName>
    <definedName name="_xlnm._FilterDatabase" localSheetId="12" hidden="1">ErrorLog!$B$1:$F$10</definedName>
    <definedName name="_xlnm._FilterDatabase" localSheetId="6" hidden="1">'Footnotes list'!$B$2:$E$58</definedName>
    <definedName name="_xlnm._FilterDatabase" localSheetId="21" hidden="1">Mandatory!$G$106:$I$178</definedName>
    <definedName name="_xlnm._FilterDatabase" localSheetId="20" hidden="1">Summations!$A$2:$S$77</definedName>
    <definedName name="Annual_consumption_of_lightweight_plastic_carrier_bags_QUALITY_REPORT" localSheetId="14">#REF!</definedName>
    <definedName name="Annual_consumption_of_lightweight_plastic_carrier_bags_QUALITY_REPORT" localSheetId="11">'Quality report'!$E$2</definedName>
    <definedName name="Annual_consumption_of_lightweight_plastic_carrier_bags_QUALITY_REPORT">#REF!</definedName>
    <definedName name="ANNUAL_CONSUMPTION_OF_LIGHTWEIGHT_PLASTIC_CARRIER_BAGS_QUESTIONS_ON_METHODOLOGY_AND_COVERAGE" localSheetId="14">#REF!</definedName>
    <definedName name="ANNUAL_CONSUMPTION_OF_LIGHTWEIGHT_PLASTIC_CARRIER_BAGS_QUESTIONS_ON_METHODOLOGY_AND_COVERAGE" localSheetId="11">'Quality report'!$E$2</definedName>
    <definedName name="ANNUAL_CONSUMPTION_OF_LIGHTWEIGHT_PLASTIC_CARRIER_BAGS_QUESTIONS_ON_METHODOLOGY_AND_COVERAGE">#REF!</definedName>
    <definedName name="COUNTRY" localSheetId="14">#REF!</definedName>
    <definedName name="COUNTRY" localSheetId="11">#REF!</definedName>
    <definedName name="COUNTRY">#REF!</definedName>
    <definedName name="Data_uses" localSheetId="14">[4]Methodology!#REF!</definedName>
    <definedName name="Data_uses" localSheetId="11">[4]Methodology!#REF!</definedName>
    <definedName name="Data_uses">[4]Methodology!#REF!</definedName>
    <definedName name="DECIMALS" localSheetId="14">#REF!</definedName>
    <definedName name="DECIMALS" localSheetId="11">#REF!</definedName>
    <definedName name="DECIMALS">#REF!</definedName>
    <definedName name="Legal_acts">#REF!</definedName>
    <definedName name="_xlnm.Print_Titles" localSheetId="6">'Footnotes list'!$2:$8</definedName>
    <definedName name="ROUNDING" localSheetId="14">#REF!</definedName>
    <definedName name="ROUNDING" localSheetId="11">#REF!</definedName>
    <definedName name="ROUNDING">#REF!</definedName>
    <definedName name="unhide_all_sheets" localSheetId="14">#REF!</definedName>
    <definedName name="unhide_all_sheets" localSheetId="11">[2]COVER!#REF!</definedName>
    <definedName name="unhide_all_shee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9" i="7" l="1"/>
  <c r="AM10" i="7"/>
  <c r="AM11" i="7"/>
  <c r="AM12" i="7"/>
  <c r="AM13" i="7"/>
  <c r="AM14" i="7"/>
  <c r="AM15" i="7"/>
  <c r="AM8" i="7"/>
  <c r="W16" i="7"/>
  <c r="W11" i="7"/>
  <c r="G4" i="77" l="1"/>
  <c r="F5" i="77"/>
  <c r="N6" i="77" s="1"/>
  <c r="K6" i="77" s="1"/>
  <c r="G6" i="77" s="1"/>
  <c r="P12" i="77" l="1"/>
  <c r="P17" i="77" s="1"/>
  <c r="O12" i="77"/>
  <c r="O17" i="77" s="1"/>
  <c r="N12" i="77"/>
  <c r="N17" i="77" s="1"/>
  <c r="M12" i="77"/>
  <c r="M17" i="77" s="1"/>
  <c r="L12" i="77"/>
  <c r="L17" i="77" s="1"/>
  <c r="K12" i="77"/>
  <c r="K17" i="77" s="1"/>
  <c r="J12" i="77"/>
  <c r="J17" i="77" s="1"/>
  <c r="H12" i="77"/>
  <c r="H17" i="77" s="1"/>
  <c r="G12" i="77"/>
  <c r="G17" i="77" s="1"/>
  <c r="P7" i="77"/>
  <c r="M7" i="77"/>
  <c r="J7" i="77"/>
  <c r="AW15" i="7" l="1"/>
  <c r="AW14" i="7"/>
  <c r="AW13" i="7"/>
  <c r="AW12" i="7"/>
  <c r="AW10" i="7"/>
  <c r="AW9" i="7"/>
  <c r="I11" i="39" l="1"/>
  <c r="I16" i="39" s="1"/>
  <c r="H11" i="39"/>
  <c r="H16" i="39" s="1"/>
  <c r="G11" i="39"/>
  <c r="G16" i="39" s="1"/>
  <c r="F11" i="60"/>
  <c r="D11" i="60"/>
  <c r="E11" i="60" l="1"/>
  <c r="H11" i="60"/>
  <c r="G11" i="60"/>
  <c r="C11" i="60"/>
  <c r="B11" i="60"/>
  <c r="A11" i="60"/>
  <c r="C10" i="60"/>
  <c r="D10" i="60" s="1"/>
  <c r="F3" i="62" l="1"/>
  <c r="G12" i="62" l="1"/>
  <c r="G11" i="62"/>
  <c r="G13" i="62"/>
  <c r="AW8" i="7" l="1"/>
  <c r="AU4" i="7"/>
  <c r="AH15" i="8" l="1"/>
  <c r="AH14" i="8"/>
  <c r="AH13" i="8"/>
  <c r="AH12" i="8"/>
  <c r="AH10" i="8"/>
  <c r="AH9" i="8"/>
  <c r="AH8" i="8"/>
  <c r="AA11" i="8" l="1"/>
  <c r="AA16" i="8" s="1"/>
  <c r="W11" i="8"/>
  <c r="W16" i="8" s="1"/>
  <c r="G11" i="8"/>
  <c r="O15" i="8"/>
  <c r="O14" i="8"/>
  <c r="O13" i="8"/>
  <c r="O12" i="8"/>
  <c r="O10" i="8"/>
  <c r="O9" i="8"/>
  <c r="O8" i="8"/>
  <c r="AH11" i="8" l="1"/>
  <c r="G16" i="8"/>
  <c r="O11" i="8"/>
  <c r="O16" i="8" s="1"/>
  <c r="AV16" i="7" l="1"/>
  <c r="G10" i="62" l="1"/>
  <c r="C29" i="74" l="1"/>
  <c r="C20" i="74"/>
  <c r="C5" i="74"/>
  <c r="C4" i="74"/>
  <c r="F3" i="74"/>
  <c r="F3" i="73"/>
  <c r="C5" i="73"/>
  <c r="C4" i="73"/>
  <c r="G3" i="39" l="1"/>
  <c r="F4" i="39"/>
  <c r="G3" i="8"/>
  <c r="F4" i="8"/>
  <c r="G3" i="7"/>
  <c r="F4" i="7"/>
  <c r="AD16" i="8" l="1"/>
  <c r="AD15" i="8"/>
  <c r="AD14" i="8"/>
  <c r="AD13" i="8"/>
  <c r="AD12" i="8"/>
  <c r="AD11" i="8"/>
  <c r="AD10" i="8"/>
  <c r="AD9" i="8"/>
  <c r="AD8" i="8"/>
  <c r="Z16" i="8"/>
  <c r="Z15" i="8"/>
  <c r="Z14" i="8"/>
  <c r="Z13" i="8"/>
  <c r="Z12" i="8"/>
  <c r="Z11" i="8"/>
  <c r="Z10" i="8"/>
  <c r="Z9" i="8"/>
  <c r="Z8" i="8"/>
  <c r="V16" i="8"/>
  <c r="V15" i="8"/>
  <c r="V14" i="8"/>
  <c r="V13" i="8"/>
  <c r="V12" i="8"/>
  <c r="V11" i="8"/>
  <c r="V10" i="8"/>
  <c r="V9" i="8"/>
  <c r="V8" i="8"/>
  <c r="R16" i="8"/>
  <c r="R15" i="8"/>
  <c r="R14" i="8"/>
  <c r="R13" i="8"/>
  <c r="R12" i="8"/>
  <c r="R11" i="8"/>
  <c r="R10" i="8"/>
  <c r="R9" i="8"/>
  <c r="R8" i="8"/>
  <c r="N16" i="8"/>
  <c r="N15" i="8"/>
  <c r="N14" i="8"/>
  <c r="N13" i="8"/>
  <c r="N12" i="8"/>
  <c r="N11" i="8"/>
  <c r="N10" i="8"/>
  <c r="N9" i="8"/>
  <c r="N8" i="8"/>
  <c r="J16" i="8"/>
  <c r="J15" i="8"/>
  <c r="J14" i="8"/>
  <c r="J13" i="8"/>
  <c r="J12" i="8"/>
  <c r="J11" i="8"/>
  <c r="J10" i="8"/>
  <c r="J9" i="8"/>
  <c r="J8" i="8"/>
  <c r="AT16" i="7"/>
  <c r="AT15" i="7"/>
  <c r="AT14" i="7"/>
  <c r="AT13" i="7"/>
  <c r="AT12" i="7"/>
  <c r="AT11" i="7"/>
  <c r="AT10" i="7"/>
  <c r="AT9" i="7"/>
  <c r="AT8" i="7"/>
  <c r="AP16" i="7"/>
  <c r="AP15" i="7"/>
  <c r="AP14" i="7"/>
  <c r="AP13" i="7"/>
  <c r="AP12" i="7"/>
  <c r="AP11" i="7"/>
  <c r="AP10" i="7"/>
  <c r="AP9" i="7"/>
  <c r="AP8" i="7"/>
  <c r="AL16" i="7"/>
  <c r="AL15" i="7"/>
  <c r="AL14" i="7"/>
  <c r="AL13" i="7"/>
  <c r="AL12" i="7"/>
  <c r="AL11" i="7"/>
  <c r="AL10" i="7"/>
  <c r="AL9" i="7"/>
  <c r="AL8" i="7"/>
  <c r="AH16" i="7"/>
  <c r="AH15" i="7"/>
  <c r="AH14" i="7"/>
  <c r="AH13" i="7"/>
  <c r="AH12" i="7"/>
  <c r="AH11" i="7"/>
  <c r="AH10" i="7"/>
  <c r="AH9" i="7"/>
  <c r="AH8" i="7"/>
  <c r="AD16" i="7"/>
  <c r="AD15" i="7"/>
  <c r="AD14" i="7"/>
  <c r="AD13" i="7"/>
  <c r="AD12" i="7"/>
  <c r="AD11" i="7"/>
  <c r="AD10" i="7"/>
  <c r="AD9" i="7"/>
  <c r="AD8" i="7"/>
  <c r="AA11" i="7"/>
  <c r="S16" i="7"/>
  <c r="AI11" i="7"/>
  <c r="AI16" i="7" s="1"/>
  <c r="AE11" i="7"/>
  <c r="AE16" i="7" s="1"/>
  <c r="S11" i="7"/>
  <c r="O11" i="7"/>
  <c r="K11" i="7"/>
  <c r="K16" i="7" s="1"/>
  <c r="G11" i="7"/>
  <c r="G16" i="7" s="1"/>
  <c r="Z16" i="7"/>
  <c r="Z15" i="7"/>
  <c r="Z14" i="7"/>
  <c r="Z13" i="7"/>
  <c r="Z12" i="7"/>
  <c r="Z11" i="7"/>
  <c r="Z10" i="7"/>
  <c r="Z9" i="7"/>
  <c r="Z8" i="7"/>
  <c r="V16" i="7"/>
  <c r="V15" i="7"/>
  <c r="V14" i="7"/>
  <c r="V13" i="7"/>
  <c r="V12" i="7"/>
  <c r="V11" i="7"/>
  <c r="V10" i="7"/>
  <c r="V9" i="7"/>
  <c r="V8" i="7"/>
  <c r="R16" i="7"/>
  <c r="R15" i="7"/>
  <c r="R14" i="7"/>
  <c r="R13" i="7"/>
  <c r="R12" i="7"/>
  <c r="R11" i="7"/>
  <c r="R10" i="7"/>
  <c r="R9" i="7"/>
  <c r="R8" i="7"/>
  <c r="N16" i="7"/>
  <c r="N15" i="7"/>
  <c r="N14" i="7"/>
  <c r="N13" i="7"/>
  <c r="N12" i="7"/>
  <c r="N11" i="7"/>
  <c r="N10" i="7"/>
  <c r="N9" i="7"/>
  <c r="N8" i="7"/>
  <c r="J10" i="7"/>
  <c r="J11" i="7"/>
  <c r="J12" i="7"/>
  <c r="J13" i="7"/>
  <c r="J14" i="7"/>
  <c r="J15" i="7"/>
  <c r="J16" i="7"/>
  <c r="J9" i="7"/>
  <c r="J8" i="7"/>
  <c r="AW11" i="7" l="1"/>
  <c r="AQ14" i="7"/>
  <c r="AE14" i="8"/>
  <c r="AQ13" i="7"/>
  <c r="AE13" i="8"/>
  <c r="AQ9" i="7"/>
  <c r="AE9" i="8"/>
  <c r="AQ12" i="7"/>
  <c r="AE12" i="8"/>
  <c r="AQ11" i="7"/>
  <c r="AE11" i="8"/>
  <c r="AQ8" i="7"/>
  <c r="AE8" i="8"/>
  <c r="AQ15" i="7"/>
  <c r="AE15" i="8"/>
  <c r="AQ10" i="7"/>
  <c r="AE10" i="8"/>
  <c r="O16" i="7"/>
  <c r="AE16" i="8" s="1"/>
  <c r="AA16" i="7"/>
  <c r="AW16" i="7" s="1"/>
  <c r="C11" i="68"/>
  <c r="G9" i="68"/>
  <c r="F4" i="77" s="1"/>
  <c r="C5" i="68"/>
  <c r="G3" i="68"/>
  <c r="C4" i="68"/>
  <c r="C12" i="68"/>
  <c r="K16" i="39" l="1"/>
  <c r="AQ16" i="7"/>
  <c r="B3" i="62"/>
  <c r="F3" i="7"/>
  <c r="F3" i="39"/>
  <c r="F3" i="8"/>
  <c r="D30" i="66"/>
  <c r="D8" i="70" l="1"/>
  <c r="D5" i="70"/>
  <c r="D4" i="70"/>
  <c r="E3" i="70"/>
  <c r="C75" i="66"/>
  <c r="C70" i="66"/>
  <c r="D27" i="66"/>
  <c r="D26" i="66"/>
  <c r="D23" i="66"/>
  <c r="D22" i="66"/>
  <c r="C5" i="66"/>
  <c r="C4" i="66"/>
  <c r="F3" i="66"/>
  <c r="C5" i="65"/>
  <c r="C4" i="65"/>
  <c r="E3" i="65"/>
  <c r="C9" i="64"/>
  <c r="C8" i="64"/>
  <c r="C7" i="64"/>
  <c r="C6" i="64"/>
  <c r="C5" i="64"/>
  <c r="C3" i="64"/>
  <c r="G30" i="62" l="1"/>
  <c r="J15" i="39"/>
  <c r="J14" i="39"/>
  <c r="J13" i="39"/>
  <c r="J12" i="39"/>
  <c r="I30" i="62"/>
  <c r="J10" i="39"/>
  <c r="J9" i="39"/>
  <c r="J8" i="39"/>
  <c r="E30" i="62" l="1"/>
  <c r="J16" i="39"/>
  <c r="K30" i="62" s="1"/>
  <c r="L16" i="39"/>
  <c r="J11" i="39"/>
  <c r="AM16" i="7" l="1"/>
  <c r="AU16" i="7" s="1"/>
  <c r="L5" i="39"/>
  <c r="I29" i="62" l="1"/>
  <c r="G29" i="62"/>
  <c r="E29" i="62"/>
  <c r="H5" i="39"/>
  <c r="G5" i="39"/>
  <c r="K5" i="39"/>
  <c r="I5" i="39"/>
  <c r="J5" i="39" l="1"/>
  <c r="D153" i="59"/>
  <c r="AH16" i="8" l="1"/>
  <c r="K12" i="39"/>
  <c r="L12" i="39" s="1"/>
  <c r="K15" i="39"/>
  <c r="L15" i="39" s="1"/>
  <c r="K14" i="39"/>
  <c r="L14" i="39" s="1"/>
  <c r="K10" i="39"/>
  <c r="L10" i="39" s="1"/>
  <c r="K8" i="39"/>
  <c r="L8" i="39" s="1"/>
  <c r="K11" i="39"/>
  <c r="L11" i="39" s="1"/>
  <c r="K13" i="39"/>
  <c r="L13" i="39" s="1"/>
  <c r="K9" i="39"/>
  <c r="L9" i="39" s="1"/>
  <c r="S15" i="8"/>
  <c r="S11" i="8"/>
  <c r="K12" i="8"/>
  <c r="K8" i="8"/>
  <c r="S9" i="8"/>
  <c r="K15" i="8"/>
  <c r="K11" i="8"/>
  <c r="S12" i="8"/>
  <c r="S8" i="8"/>
  <c r="K14" i="8"/>
  <c r="K10" i="8"/>
  <c r="K9" i="8"/>
  <c r="S14" i="8"/>
  <c r="S10" i="8"/>
  <c r="AG12" i="8" l="1"/>
  <c r="AF12" i="8"/>
  <c r="AG13" i="8"/>
  <c r="AF13" i="8"/>
  <c r="AG15" i="8"/>
  <c r="AF15" i="8"/>
  <c r="AF14" i="8"/>
  <c r="AG14" i="8"/>
  <c r="AG8" i="8"/>
  <c r="AF8" i="8"/>
  <c r="AF9" i="8"/>
  <c r="AG9" i="8"/>
  <c r="AG11" i="8"/>
  <c r="AF11" i="8"/>
  <c r="AF10" i="8"/>
  <c r="AG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 Cristina (ESTAT)</author>
  </authors>
  <commentList>
    <comment ref="AQ8" authorId="0" shapeId="0" xr:uid="{00000000-0006-0000-0700-000001000000}">
      <text>
        <r>
          <rPr>
            <b/>
            <sz val="9"/>
            <color indexed="81"/>
            <rFont val="Tahoma"/>
            <family val="2"/>
          </rPr>
          <t>RE Cristina (ESTAT):</t>
        </r>
        <r>
          <rPr>
            <sz val="9"/>
            <color indexed="81"/>
            <rFont val="Tahoma"/>
            <family val="2"/>
          </rPr>
          <t xml:space="preserve">
Voluntary reporting</t>
        </r>
      </text>
    </comment>
    <comment ref="AQ9" authorId="0" shapeId="0" xr:uid="{00000000-0006-0000-0700-000002000000}">
      <text>
        <r>
          <rPr>
            <b/>
            <sz val="9"/>
            <color indexed="81"/>
            <rFont val="Tahoma"/>
            <family val="2"/>
          </rPr>
          <t>RE Cristina (ESTAT):</t>
        </r>
        <r>
          <rPr>
            <sz val="9"/>
            <color indexed="81"/>
            <rFont val="Tahoma"/>
            <family val="2"/>
          </rPr>
          <t xml:space="preserve">
Voluntary reporting</t>
        </r>
      </text>
    </comment>
    <comment ref="AQ10" authorId="0" shapeId="0" xr:uid="{00000000-0006-0000-0700-000003000000}">
      <text>
        <r>
          <rPr>
            <b/>
            <sz val="9"/>
            <color indexed="81"/>
            <rFont val="Tahoma"/>
            <family val="2"/>
          </rPr>
          <t>RE Cristina (ESTAT):</t>
        </r>
        <r>
          <rPr>
            <sz val="9"/>
            <color indexed="81"/>
            <rFont val="Tahoma"/>
            <family val="2"/>
          </rPr>
          <t xml:space="preserve">
Voluntary reporting</t>
        </r>
      </text>
    </comment>
    <comment ref="K11" authorId="0" shapeId="0" xr:uid="{00000000-0006-0000-0700-000004000000}">
      <text>
        <r>
          <rPr>
            <b/>
            <sz val="9"/>
            <color indexed="81"/>
            <rFont val="Tahoma"/>
            <family val="2"/>
          </rPr>
          <t>RE Cristina (ESTAT):</t>
        </r>
        <r>
          <rPr>
            <sz val="9"/>
            <color indexed="81"/>
            <rFont val="Tahoma"/>
            <family val="2"/>
          </rPr>
          <t xml:space="preserve">
Voluntary reporting</t>
        </r>
      </text>
    </comment>
    <comment ref="O11" authorId="0" shapeId="0" xr:uid="{00000000-0006-0000-0700-000005000000}">
      <text>
        <r>
          <rPr>
            <b/>
            <sz val="9"/>
            <color indexed="81"/>
            <rFont val="Tahoma"/>
            <family val="2"/>
          </rPr>
          <t>RE Cristina (ESTAT):</t>
        </r>
        <r>
          <rPr>
            <sz val="9"/>
            <color indexed="81"/>
            <rFont val="Tahoma"/>
            <family val="2"/>
          </rPr>
          <t xml:space="preserve">
Voluntary reporting</t>
        </r>
      </text>
    </comment>
    <comment ref="S11" authorId="0" shapeId="0" xr:uid="{00000000-0006-0000-0700-000006000000}">
      <text>
        <r>
          <rPr>
            <b/>
            <sz val="9"/>
            <color indexed="81"/>
            <rFont val="Tahoma"/>
            <family val="2"/>
          </rPr>
          <t>RE Cristina (ESTAT):</t>
        </r>
        <r>
          <rPr>
            <sz val="9"/>
            <color indexed="81"/>
            <rFont val="Tahoma"/>
            <family val="2"/>
          </rPr>
          <t xml:space="preserve">
Voluntary reporting</t>
        </r>
      </text>
    </comment>
    <comment ref="AQ11" authorId="0" shapeId="0" xr:uid="{00000000-0006-0000-0700-000007000000}">
      <text>
        <r>
          <rPr>
            <b/>
            <sz val="9"/>
            <color indexed="81"/>
            <rFont val="Tahoma"/>
            <family val="2"/>
          </rPr>
          <t>RE Cristina (ESTAT):</t>
        </r>
        <r>
          <rPr>
            <sz val="9"/>
            <color indexed="81"/>
            <rFont val="Tahoma"/>
            <family val="2"/>
          </rPr>
          <t xml:space="preserve">
Voluntary reporting</t>
        </r>
      </text>
    </comment>
    <comment ref="AQ12" authorId="0" shapeId="0" xr:uid="{00000000-0006-0000-0700-000008000000}">
      <text>
        <r>
          <rPr>
            <b/>
            <sz val="9"/>
            <color indexed="81"/>
            <rFont val="Tahoma"/>
            <family val="2"/>
          </rPr>
          <t>RE Cristina (ESTAT):</t>
        </r>
        <r>
          <rPr>
            <sz val="9"/>
            <color indexed="81"/>
            <rFont val="Tahoma"/>
            <family val="2"/>
          </rPr>
          <t xml:space="preserve">
Voluntary reporting</t>
        </r>
      </text>
    </comment>
    <comment ref="AQ13" authorId="0" shapeId="0" xr:uid="{00000000-0006-0000-0700-000009000000}">
      <text>
        <r>
          <rPr>
            <b/>
            <sz val="9"/>
            <color indexed="81"/>
            <rFont val="Tahoma"/>
            <family val="2"/>
          </rPr>
          <t>RE Cristina (ESTAT):</t>
        </r>
        <r>
          <rPr>
            <sz val="9"/>
            <color indexed="81"/>
            <rFont val="Tahoma"/>
            <family val="2"/>
          </rPr>
          <t xml:space="preserve">
Voluntary reporting</t>
        </r>
      </text>
    </comment>
    <comment ref="AQ14" authorId="0" shapeId="0" xr:uid="{00000000-0006-0000-0700-00000A000000}">
      <text>
        <r>
          <rPr>
            <b/>
            <sz val="9"/>
            <color indexed="81"/>
            <rFont val="Tahoma"/>
            <family val="2"/>
          </rPr>
          <t>RE Cristina (ESTAT):</t>
        </r>
        <r>
          <rPr>
            <sz val="9"/>
            <color indexed="81"/>
            <rFont val="Tahoma"/>
            <family val="2"/>
          </rPr>
          <t xml:space="preserve">
Voluntary reporting</t>
        </r>
      </text>
    </comment>
    <comment ref="AQ15" authorId="0" shapeId="0" xr:uid="{00000000-0006-0000-0700-00000B000000}">
      <text>
        <r>
          <rPr>
            <b/>
            <sz val="9"/>
            <color indexed="81"/>
            <rFont val="Tahoma"/>
            <family val="2"/>
          </rPr>
          <t>RE Cristina (ESTAT):</t>
        </r>
        <r>
          <rPr>
            <sz val="9"/>
            <color indexed="81"/>
            <rFont val="Tahoma"/>
            <family val="2"/>
          </rPr>
          <t xml:space="preserve">
Voluntary reporting</t>
        </r>
      </text>
    </comment>
    <comment ref="K16" authorId="0" shapeId="0" xr:uid="{00000000-0006-0000-0700-00000C000000}">
      <text>
        <r>
          <rPr>
            <b/>
            <sz val="9"/>
            <color indexed="81"/>
            <rFont val="Tahoma"/>
            <family val="2"/>
          </rPr>
          <t>RE Cristina (ESTAT):</t>
        </r>
        <r>
          <rPr>
            <sz val="9"/>
            <color indexed="81"/>
            <rFont val="Tahoma"/>
            <family val="2"/>
          </rPr>
          <t xml:space="preserve">
This cell may be voluntary, depending on the methodology choice for the collection rate </t>
        </r>
      </text>
    </comment>
    <comment ref="O16" authorId="0" shapeId="0" xr:uid="{00000000-0006-0000-0700-00000D000000}">
      <text>
        <r>
          <rPr>
            <b/>
            <sz val="9"/>
            <color indexed="81"/>
            <rFont val="Tahoma"/>
            <family val="2"/>
          </rPr>
          <t>RE Cristina (ESTAT):</t>
        </r>
        <r>
          <rPr>
            <sz val="9"/>
            <color indexed="81"/>
            <rFont val="Tahoma"/>
            <family val="2"/>
          </rPr>
          <t xml:space="preserve">
Voluntary reporting</t>
        </r>
      </text>
    </comment>
    <comment ref="S16" authorId="0" shapeId="0" xr:uid="{00000000-0006-0000-0700-00000E000000}">
      <text>
        <r>
          <rPr>
            <b/>
            <sz val="9"/>
            <color indexed="81"/>
            <rFont val="Tahoma"/>
            <family val="2"/>
          </rPr>
          <t>RE Cristina (ESTAT):</t>
        </r>
        <r>
          <rPr>
            <sz val="9"/>
            <color indexed="81"/>
            <rFont val="Tahoma"/>
            <family val="2"/>
          </rPr>
          <t xml:space="preserve">
Voluntary reporting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 Cristina (ESTAT)</author>
  </authors>
  <commentList>
    <comment ref="E30" authorId="0" shapeId="0" xr:uid="{00000000-0006-0000-0B00-000001000000}">
      <text>
        <r>
          <rPr>
            <sz val="9"/>
            <color indexed="81"/>
            <rFont val="Tahoma"/>
            <family val="2"/>
          </rPr>
          <t xml:space="preserve">If you use methodology A and you have used the </t>
        </r>
        <r>
          <rPr>
            <b/>
            <sz val="9"/>
            <color indexed="81"/>
            <rFont val="Tahoma"/>
            <family val="2"/>
          </rPr>
          <t>POM calculation tool</t>
        </r>
        <r>
          <rPr>
            <sz val="9"/>
            <color indexed="81"/>
            <rFont val="Tahoma"/>
            <family val="2"/>
          </rPr>
          <t xml:space="preserve">,  here there appears the content of cell G16 from sheet </t>
        </r>
        <r>
          <rPr>
            <b/>
            <sz val="9"/>
            <color indexed="81"/>
            <rFont val="Tahoma"/>
            <family val="2"/>
          </rPr>
          <t>POM calculation tool</t>
        </r>
      </text>
    </comment>
    <comment ref="G30" authorId="0" shapeId="0" xr:uid="{00000000-0006-0000-0B00-000002000000}">
      <text>
        <r>
          <rPr>
            <sz val="9"/>
            <color indexed="81"/>
            <rFont val="Tahoma"/>
            <family val="2"/>
          </rPr>
          <t xml:space="preserve">If you use methodology A and you have used the </t>
        </r>
        <r>
          <rPr>
            <b/>
            <sz val="9"/>
            <color indexed="81"/>
            <rFont val="Tahoma"/>
            <family val="2"/>
          </rPr>
          <t>POM calculation tool</t>
        </r>
        <r>
          <rPr>
            <sz val="9"/>
            <color indexed="81"/>
            <rFont val="Tahoma"/>
            <family val="2"/>
          </rPr>
          <t>,  here there appears the content of cell H16 from sheet</t>
        </r>
        <r>
          <rPr>
            <b/>
            <sz val="9"/>
            <color indexed="81"/>
            <rFont val="Tahoma"/>
            <family val="2"/>
          </rPr>
          <t xml:space="preserve"> POM calculation tool</t>
        </r>
        <r>
          <rPr>
            <sz val="9"/>
            <color indexed="81"/>
            <rFont val="Tahoma"/>
            <family val="2"/>
          </rPr>
          <t xml:space="preserve">
</t>
        </r>
      </text>
    </comment>
    <comment ref="I30" authorId="0" shapeId="0" xr:uid="{00000000-0006-0000-0B00-000003000000}">
      <text>
        <r>
          <rPr>
            <sz val="9"/>
            <color indexed="81"/>
            <rFont val="Tahoma"/>
            <family val="2"/>
          </rPr>
          <t xml:space="preserve">If you use methodology A and you have used the </t>
        </r>
        <r>
          <rPr>
            <b/>
            <sz val="9"/>
            <color indexed="81"/>
            <rFont val="Tahoma"/>
            <family val="2"/>
          </rPr>
          <t>POM calculation tool</t>
        </r>
        <r>
          <rPr>
            <sz val="9"/>
            <color indexed="81"/>
            <rFont val="Tahoma"/>
            <family val="2"/>
          </rPr>
          <t>,  here there appears the content of cell I16 from sheet</t>
        </r>
        <r>
          <rPr>
            <b/>
            <sz val="9"/>
            <color indexed="81"/>
            <rFont val="Tahoma"/>
            <family val="2"/>
          </rPr>
          <t xml:space="preserve"> POM calculation tool</t>
        </r>
        <r>
          <rPr>
            <sz val="9"/>
            <color indexed="81"/>
            <rFont val="Tahoma"/>
            <family val="2"/>
          </rPr>
          <t xml:space="preserve">
</t>
        </r>
      </text>
    </comment>
    <comment ref="K30" authorId="0" shapeId="0" xr:uid="{00000000-0006-0000-0B00-000004000000}">
      <text>
        <r>
          <rPr>
            <sz val="9"/>
            <color indexed="81"/>
            <rFont val="Tahoma"/>
            <family val="2"/>
          </rPr>
          <t xml:space="preserve">If you use methodology A and you have used the </t>
        </r>
        <r>
          <rPr>
            <b/>
            <sz val="9"/>
            <color indexed="81"/>
            <rFont val="Tahoma"/>
            <family val="2"/>
          </rPr>
          <t>POM calculation tool</t>
        </r>
        <r>
          <rPr>
            <sz val="9"/>
            <color indexed="81"/>
            <rFont val="Tahoma"/>
            <family val="2"/>
          </rPr>
          <t xml:space="preserve">,  here there appears the content of cell J16 from sheet </t>
        </r>
        <r>
          <rPr>
            <b/>
            <sz val="9"/>
            <color indexed="81"/>
            <rFont val="Tahoma"/>
            <family val="2"/>
          </rPr>
          <t>POM calculation tool</t>
        </r>
      </text>
    </comment>
  </commentList>
</comments>
</file>

<file path=xl/sharedStrings.xml><?xml version="1.0" encoding="utf-8"?>
<sst xmlns="http://schemas.openxmlformats.org/spreadsheetml/2006/main" count="1946" uniqueCount="945">
  <si>
    <t>1. Temperature exchange equipment</t>
  </si>
  <si>
    <t>2. Screens, monitors, and equipment containing screens having a surface greater than 100 cm2</t>
  </si>
  <si>
    <t>3. Lamps</t>
  </si>
  <si>
    <t>4. Large equipment (*) (any external dimension more than 50 cm)</t>
  </si>
  <si>
    <t>4a. Large equipment excluding photovoltaic panels (*)</t>
  </si>
  <si>
    <t>4b. Photovoltaic panels (*)</t>
  </si>
  <si>
    <t>5. Small equipment (no external dimension more than 50 cm)</t>
  </si>
  <si>
    <t>6. Small IT and telecommunications equipment (no external dimension more than 50 cm)</t>
  </si>
  <si>
    <t>MKT</t>
  </si>
  <si>
    <t>COL_HH</t>
  </si>
  <si>
    <t>COL_OTH</t>
  </si>
  <si>
    <t>COL</t>
  </si>
  <si>
    <t>TRT_NAT</t>
  </si>
  <si>
    <t>TRT_EU_FOR</t>
  </si>
  <si>
    <t>TRT_NEU</t>
  </si>
  <si>
    <t>EE_TEE</t>
  </si>
  <si>
    <t>EE_SME</t>
  </si>
  <si>
    <t>EE_LMP</t>
  </si>
  <si>
    <t>EE_LE</t>
  </si>
  <si>
    <t>EE_LEXPVP</t>
  </si>
  <si>
    <t>EE_LE_PVP</t>
  </si>
  <si>
    <t>EE_SE</t>
  </si>
  <si>
    <t>EE_SITTE</t>
  </si>
  <si>
    <t>E</t>
  </si>
  <si>
    <t>P</t>
  </si>
  <si>
    <t>Country:</t>
  </si>
  <si>
    <t>Country label</t>
  </si>
  <si>
    <t>Country code</t>
  </si>
  <si>
    <t>Label</t>
  </si>
  <si>
    <t>Belgium</t>
  </si>
  <si>
    <t>BE</t>
  </si>
  <si>
    <t>Bulgaria</t>
  </si>
  <si>
    <t>BG</t>
  </si>
  <si>
    <t>Czechia</t>
  </si>
  <si>
    <t>CZ</t>
  </si>
  <si>
    <t>Denmark</t>
  </si>
  <si>
    <t>DK</t>
  </si>
  <si>
    <t>Germany</t>
  </si>
  <si>
    <t>DE</t>
  </si>
  <si>
    <t>Estonia</t>
  </si>
  <si>
    <t>EE</t>
  </si>
  <si>
    <t>EP</t>
  </si>
  <si>
    <t>Ireland</t>
  </si>
  <si>
    <t>IE</t>
  </si>
  <si>
    <t>Greece</t>
  </si>
  <si>
    <t>EL</t>
  </si>
  <si>
    <t>Spain</t>
  </si>
  <si>
    <t>ES</t>
  </si>
  <si>
    <t>France</t>
  </si>
  <si>
    <t>FR</t>
  </si>
  <si>
    <t>Croatia</t>
  </si>
  <si>
    <t>HR</t>
  </si>
  <si>
    <t>Italy</t>
  </si>
  <si>
    <t>IT</t>
  </si>
  <si>
    <t>Cyprus</t>
  </si>
  <si>
    <t>CY</t>
  </si>
  <si>
    <t>Latvia</t>
  </si>
  <si>
    <t>LV</t>
  </si>
  <si>
    <t>Lithuania</t>
  </si>
  <si>
    <t>LT</t>
  </si>
  <si>
    <t>Luxembourg</t>
  </si>
  <si>
    <t>LU</t>
  </si>
  <si>
    <t>Hungary</t>
  </si>
  <si>
    <t>HU</t>
  </si>
  <si>
    <t>Malta</t>
  </si>
  <si>
    <t>MT</t>
  </si>
  <si>
    <t>Netherlands</t>
  </si>
  <si>
    <t>NL</t>
  </si>
  <si>
    <t>Austria</t>
  </si>
  <si>
    <t>AT</t>
  </si>
  <si>
    <t>Poland</t>
  </si>
  <si>
    <t>PL</t>
  </si>
  <si>
    <t>Portugal</t>
  </si>
  <si>
    <t>PT</t>
  </si>
  <si>
    <t>Romania</t>
  </si>
  <si>
    <t>RO</t>
  </si>
  <si>
    <t>Slovenia</t>
  </si>
  <si>
    <t>SI</t>
  </si>
  <si>
    <t>Slovakia</t>
  </si>
  <si>
    <t>SK</t>
  </si>
  <si>
    <t>Finland</t>
  </si>
  <si>
    <t>FI</t>
  </si>
  <si>
    <t>Sweden</t>
  </si>
  <si>
    <t>SE</t>
  </si>
  <si>
    <t>United Kingdom</t>
  </si>
  <si>
    <t>UK</t>
  </si>
  <si>
    <t>Iceland</t>
  </si>
  <si>
    <t>IS</t>
  </si>
  <si>
    <t>Liechtenstein</t>
  </si>
  <si>
    <t>LI</t>
  </si>
  <si>
    <t>Norway</t>
  </si>
  <si>
    <t>NO</t>
  </si>
  <si>
    <t>Switzerland</t>
  </si>
  <si>
    <t>CH</t>
  </si>
  <si>
    <t>Montenegro</t>
  </si>
  <si>
    <t>ME</t>
  </si>
  <si>
    <t>North Macedonia</t>
  </si>
  <si>
    <t>MK</t>
  </si>
  <si>
    <t>Albania</t>
  </si>
  <si>
    <t>AL</t>
  </si>
  <si>
    <t>Serbia</t>
  </si>
  <si>
    <t>RS</t>
  </si>
  <si>
    <t>Turkey</t>
  </si>
  <si>
    <t>TR</t>
  </si>
  <si>
    <t>Bosnia and Herzegovina</t>
  </si>
  <si>
    <t>BA</t>
  </si>
  <si>
    <t>Kosovo (UNSCR 1244)</t>
  </si>
  <si>
    <t>XK</t>
  </si>
  <si>
    <t>CDD</t>
  </si>
  <si>
    <t>Reference year:</t>
  </si>
  <si>
    <t>Standard footnotes</t>
  </si>
  <si>
    <t>Explanatory
footnote</t>
  </si>
  <si>
    <t>Cell shading:</t>
  </si>
  <si>
    <t>Light grey: The calculation of data is automatic. Can be edited after unlocking the cell with the button "Unlock formulas".</t>
  </si>
  <si>
    <t>Light orange: Footnotes (only to be filled-in when relevant)</t>
  </si>
  <si>
    <t>Black: Not applicable.</t>
  </si>
  <si>
    <t>Basic instructions</t>
  </si>
  <si>
    <t>Before filling in the questionnaire please read carefully the instructions below. This EXCEL workbook is the questionnaire. Please do not  delete or add rows in the questionnaire (except where instructed in the quality report tab).</t>
  </si>
  <si>
    <t xml:space="preserve">Please select your country (click on the white cell):    </t>
  </si>
  <si>
    <t xml:space="preserve"> </t>
  </si>
  <si>
    <t>Name:</t>
  </si>
  <si>
    <t>Institution:</t>
  </si>
  <si>
    <t>Unit:</t>
  </si>
  <si>
    <t>Telephone:</t>
  </si>
  <si>
    <t>Email adress:</t>
  </si>
  <si>
    <t xml:space="preserve">Eurostat would be grateful if you could send us the completed questionnaire ahead of the deadline. </t>
  </si>
  <si>
    <t>For methodological questions please contact:</t>
  </si>
  <si>
    <t>ESTAT-WASTE-STATISTICS@EC.EUROPA.EU</t>
  </si>
  <si>
    <t>Description</t>
  </si>
  <si>
    <t>Symbol</t>
  </si>
  <si>
    <t>Real zero</t>
  </si>
  <si>
    <t>Not available</t>
  </si>
  <si>
    <t>1. White shaded (uncoloured) boxes: Provision of data is mandatory</t>
  </si>
  <si>
    <t>2. Light blue shaded boxes: Provision of data is voluntary</t>
  </si>
  <si>
    <t>The following footnotes will be used for the automatic data processing and data dissemination. Hence, they cannot be changed:</t>
  </si>
  <si>
    <t xml:space="preserve">To include standard footnotes use the drop-down menu. </t>
  </si>
  <si>
    <t>https://ec.europa.eu/eurostat/web/waste/methodology</t>
  </si>
  <si>
    <t>If you have questions, please send them to the following email addresses:</t>
  </si>
  <si>
    <t>Annex: How to fill in the data sheets of the questionnaire</t>
  </si>
  <si>
    <t>You are kindly requested to:</t>
  </si>
  <si>
    <t>2)     All the cells that include voluntary data can be filled in with a value, a real zero or remain empty if data are not available. In the questionnaire all these cells are coloured in light blue.</t>
  </si>
  <si>
    <t>3)     Flags (footnote symbols) can be entered in the reporting tables in the footnote columns.</t>
  </si>
  <si>
    <t>4)     To include standard footnotes use the drop-down menu.</t>
  </si>
  <si>
    <t>Statistical Office of the European Union</t>
  </si>
  <si>
    <t>Directorate E: Sectoral and regional statistics</t>
  </si>
  <si>
    <t>Unit E-2: Environmental statistics and accounts; sustainable development</t>
  </si>
  <si>
    <t>TITLE</t>
  </si>
  <si>
    <t>DESCRIPTION</t>
  </si>
  <si>
    <t>TYPE</t>
  </si>
  <si>
    <t>Index</t>
  </si>
  <si>
    <t>Structure of the questionnaire</t>
  </si>
  <si>
    <t>for information</t>
  </si>
  <si>
    <t xml:space="preserve">Basic instructions </t>
  </si>
  <si>
    <t>for reading before filling in the questionnaire</t>
  </si>
  <si>
    <t>Footnotes list</t>
  </si>
  <si>
    <t>Quality report</t>
  </si>
  <si>
    <t>Notes:</t>
  </si>
  <si>
    <t>Light blue: provision of data is voluntary.</t>
  </si>
  <si>
    <t>https://ec.europa.eu/eurostat/web/waste/legislation</t>
  </si>
  <si>
    <t>Sheet Name</t>
  </si>
  <si>
    <t>Top Left Cell</t>
  </si>
  <si>
    <t>Bottom Right Cell</t>
  </si>
  <si>
    <t>Row Step</t>
  </si>
  <si>
    <t>Column Step</t>
  </si>
  <si>
    <t>Lock Type</t>
  </si>
  <si>
    <t>Focus Back To</t>
  </si>
  <si>
    <t>Content is Mandatory</t>
  </si>
  <si>
    <t>Formulas</t>
  </si>
  <si>
    <t>G8</t>
  </si>
  <si>
    <t>YES</t>
  </si>
  <si>
    <t>G16</t>
  </si>
  <si>
    <t>Severity</t>
  </si>
  <si>
    <t>SheetName</t>
  </si>
  <si>
    <t>TopLeftCell</t>
  </si>
  <si>
    <t>BottomRightCell</t>
  </si>
  <si>
    <t>RowStep</t>
  </si>
  <si>
    <t>ColumnStep</t>
  </si>
  <si>
    <t>Error</t>
  </si>
  <si>
    <t>G11</t>
  </si>
  <si>
    <t>Name of the sheet to be validated (e.g. Table 1)</t>
  </si>
  <si>
    <t>List of Cells
 (first block)</t>
  </si>
  <si>
    <t>First Total Cell (first block)</t>
  </si>
  <si>
    <t>Last Total Cell
(Last block)</t>
  </si>
  <si>
    <t>Row Block Repetition Step</t>
  </si>
  <si>
    <t>Column Block Repetition Step</t>
  </si>
  <si>
    <t>Greater or Equal</t>
  </si>
  <si>
    <t>Valid Tolerance</t>
  </si>
  <si>
    <t>Only if all data is available</t>
  </si>
  <si>
    <t>Display text in error</t>
  </si>
  <si>
    <t>Must be &gt; 0 for a not relevant dimension. Else you get an infinite loop</t>
  </si>
  <si>
    <t>EQ or GE or GT</t>
  </si>
  <si>
    <t>GT does not admit Tolerance</t>
  </si>
  <si>
    <t>NO or YES</t>
  </si>
  <si>
    <t>This sheet is meant to define the validation for summations in a row or in a column.</t>
  </si>
  <si>
    <t>- A block is defined as a sequence of addendums in the same row or column</t>
  </si>
  <si>
    <t>- Only the first block must be explicitly defined</t>
  </si>
  <si>
    <t>- The block can be repeated at regular patterns through rows and columns at the same time</t>
  </si>
  <si>
    <t>PARAMETRES</t>
  </si>
  <si>
    <t>First cell in the first block to be validated</t>
  </si>
  <si>
    <t>First TotalCell (first block)</t>
  </si>
  <si>
    <t>Last TotalCell (Last block)</t>
  </si>
  <si>
    <t>Valid Threshold</t>
  </si>
  <si>
    <t>Valid values: EQ (Strictly equal); GE (Greater or Equal); GT (Strictly greater - No threshold will be considered)</t>
  </si>
  <si>
    <t>Empty Is Valid If Footnote Exists</t>
  </si>
  <si>
    <t>Footnote Shift From Value</t>
  </si>
  <si>
    <t>Lower value</t>
  </si>
  <si>
    <t>Upper value</t>
  </si>
  <si>
    <t>Error Is Valid If Footnote Exists</t>
  </si>
  <si>
    <t>Info</t>
  </si>
  <si>
    <t>DistanceFromReferenceToText</t>
  </si>
  <si>
    <t>I8</t>
  </si>
  <si>
    <t>1. Objectives of the report</t>
  </si>
  <si>
    <t xml:space="preserve">Quality check report for the data submitted for the purposes of Directive 2012/ 19/EU of the European Parliament and of the Council of 4 July 2012 on waste electrical and electronic equipment (OJ L 197, 24.7.2012, p. 38). </t>
  </si>
  <si>
    <t>2. General information</t>
  </si>
  <si>
    <t>2.1. Member State</t>
  </si>
  <si>
    <t xml:space="preserve">2.2. Organisation submitting the data and the quality check report </t>
  </si>
  <si>
    <t>2.4. Reference year</t>
  </si>
  <si>
    <t>2.5. Delivery date / version</t>
  </si>
  <si>
    <t>2.6. Link to data publication by the Member State (if any)</t>
  </si>
  <si>
    <t>2.7 Claim for confidentiality</t>
  </si>
  <si>
    <t xml:space="preserve">Please specify the sources used for the collection of data on EEE placed on the market. </t>
  </si>
  <si>
    <t xml:space="preserve">Please describe the quality of the diverse sources used (including challenges with regard to the quality of the data and how you intend to improve the quality in the future). </t>
  </si>
  <si>
    <t xml:space="preserve">In case, prior to being collected by the Member States, data is collected by operators under EEE categories other than those specified in Directive 2012/ 19/EU, or under sub categories, please explain which EEE categories or sub- categories are applied and how data under these categories are transformed into data under the EEE categories of Directive 2012/19/EU </t>
  </si>
  <si>
    <t>Please describe actions undertaken to avoid double counting of imported WEEE, which shall not count towards the achievement of the targets and not be reported under treatment, preparing for re-use, recycling and recovery in the importing Member State. Please describe any corrections to account for imports and exports for instance to consider private imports and exports or misleading declarations (used EEE instead of WEEE) or others.</t>
  </si>
  <si>
    <t xml:space="preserve">Please describe the process used to establish the validity of the data. Please also provide details on the inspection and monitoring systems applied in the Member State to verify the implementation of Directive 2012/19/EU. </t>
  </si>
  <si>
    <t xml:space="preserve">If mandatory data is missing, please describe the reasons for these gaps and provide information about the measures taken to overcome this situation. </t>
  </si>
  <si>
    <t>Please describe and provide explanations for any significant methodological changes in the data collection or data validation approach or in the methodologies applied for the calculation of the WEEE collection and recovery rates for the current reference year in relation to the approaches and methodologies applied for previous reference years.</t>
  </si>
  <si>
    <t>WEEE3.T1</t>
  </si>
  <si>
    <t>WEEE4.T1</t>
  </si>
  <si>
    <t>for filling in, used as of 2018.</t>
  </si>
  <si>
    <t>EQ</t>
  </si>
  <si>
    <t>Numerator
 (first block)</t>
  </si>
  <si>
    <t>Denominator (first block)</t>
  </si>
  <si>
    <t>First result
(First block)</t>
  </si>
  <si>
    <t>Last result
(Last block)</t>
  </si>
  <si>
    <t xml:space="preserve">Numerator multiplied by </t>
  </si>
  <si>
    <t>Ratio Greater or Equal than result cell</t>
  </si>
  <si>
    <t>If denominator = 0</t>
  </si>
  <si>
    <t>Accept error If Footnote Exists</t>
  </si>
  <si>
    <t>Column shift from value to footnote</t>
  </si>
  <si>
    <t>ZERO</t>
  </si>
  <si>
    <t>RCV</t>
  </si>
  <si>
    <t>RCY_PRP_REU</t>
  </si>
  <si>
    <t>PRP_REU</t>
  </si>
  <si>
    <t>RCY</t>
  </si>
  <si>
    <t>GEN</t>
  </si>
  <si>
    <t>White: Data provision is mandatory from 2021 (reference year 2019)</t>
  </si>
  <si>
    <t>( * ) For the purposes of reporting, category 4 of large equipment shall be divided into sub-category ‘4a: Large equipment excluding photovoltaic panels’ and sub-category ‘4b: Photovoltaic panels’. Member States shall report data under the sub-categories 4a and 4b. Line category 4 will automatically show up the summation. If a Member State is not able to distinguish data under sub-categories 4a and 4b, it shall complete the cells in the different columns in aggregate line for category 4 only.</t>
  </si>
  <si>
    <t>Sheets related to old WEEE categorisation (10 categories)</t>
  </si>
  <si>
    <t>WEEE4.T2</t>
  </si>
  <si>
    <t>WEEE3.T2</t>
  </si>
  <si>
    <t>W21</t>
  </si>
  <si>
    <t>AQ16</t>
  </si>
  <si>
    <t>S16</t>
  </si>
  <si>
    <t>G21</t>
  </si>
  <si>
    <t>K8</t>
  </si>
  <si>
    <t>O8</t>
  </si>
  <si>
    <t>S8</t>
  </si>
  <si>
    <t>W8</t>
  </si>
  <si>
    <t>O11</t>
  </si>
  <si>
    <t>W11</t>
  </si>
  <si>
    <t>AA11</t>
  </si>
  <si>
    <t>S15</t>
  </si>
  <si>
    <t>W15</t>
  </si>
  <si>
    <t>O16</t>
  </si>
  <si>
    <t>W16</t>
  </si>
  <si>
    <t>AA16</t>
  </si>
  <si>
    <t>K20</t>
  </si>
  <si>
    <t>S20</t>
  </si>
  <si>
    <t>AS16</t>
  </si>
  <si>
    <t>AC16</t>
  </si>
  <si>
    <t>AM16</t>
  </si>
  <si>
    <t>GE</t>
  </si>
  <si>
    <t>AQ8</t>
  </si>
  <si>
    <t>AI11</t>
  </si>
  <si>
    <t>year</t>
  </si>
  <si>
    <t>2.3. Contact person / contact details</t>
  </si>
  <si>
    <t>3. General information on data collection</t>
  </si>
  <si>
    <t>3.1 Methodology for the calculation of the quantity of EEE placed on the market</t>
  </si>
  <si>
    <t xml:space="preserve">3.1.1 Please indicate the methodology used for the calculation of the quantity of EEE placed on the market in accordance with Commission Implementing Regulation (EU) 2017/699 of 18 April 2017 establishing a common methodology for the calculation of the weight of electrical and electronic equipment (EEE) placed on the market of each Member State and a common methodology for the calculation of the quantity of waste electrical and electronic equipment (WEEE) generated by weight in each Member State (OJ L 103, 19.4.2017, p. 17). </t>
  </si>
  <si>
    <t>3.2 Methodology for the calculation of the WEEE collection rate</t>
  </si>
  <si>
    <t xml:space="preserve">Total weight (tonnes) of EEE placed on the market (POM) of a Member State </t>
  </si>
  <si>
    <t>4. Source of data</t>
  </si>
  <si>
    <t xml:space="preserve">Please describe the source of data for the different items listed below (e.g. census/national statistics/reporting obligations for business or certified business units/agencies/associations/surveys of waste composition/specific impact assessments that national law may have, and relevant regulations). </t>
  </si>
  <si>
    <t xml:space="preserve">Please report the data on the weight of WEEE generated as calculated using the WEEE calculation tool and specify data updates of the WEEE calculation tool, if any. For Member States reporting the WEEE collection rate calculated on the basis of WEEE generated this data is obligatory. Member States reporting the WEEE collection rate calculated on the basis of the average weight of EEE placed on the market in the three preceding years may provide this data on a voluntary basis. </t>
  </si>
  <si>
    <t xml:space="preserve">Please specify the sources used for the collection of data on WEEE collected through all routes. Please take into consideration that, pursuant to Article 7(2) of Directive 2012/19/EU, the quantity of WEEE collected shall be the amount of WEEE that has been: (a) received by collection and treatment facilities; (b) received by distributors; (c) separately collected by producers or third parties acting on their behalf. Please specifically state if systems have been set up to allow holders and distributors to return WEEE at least free of charge in accordance with Article 5 of Directive 2012/19/EU and provide information about the data that you may receive from these systems. </t>
  </si>
  <si>
    <t>Please take into consideration that, pursuant to Article 11(2) of Directive 2012/ 19/EU, you shall use data on the weight of WEEE, its components and materials or substances entering (input) a preparing for re-use or recycling or recovery facility, after proper treatment in accordance with Article 8(2) of Directive 2012/ 19/EU. Please specify the sources used for data on preparing for re-use, recycling and recovery of WEEE pursuant to Article 11(4) of Directive 2012/19/EU. Please indicate the distinction between the input to a preparing for re-use facility, to a recycling facility, to an incineration (or smelting process) or to the (energy) recovery facility.</t>
  </si>
  <si>
    <t>Please specify the sources used for the collection of data on WEEE treated in the Member State and on WEEE treated in another Member State or outside the Union. Please also give a general description of treatment systems available in the Member State and specify if treatment requirements or minimum quality standards for the treatment of collected WEEE in the Member State are different from or go beyond Annex VII of Directive 2012/19/EU. In such a case, please provide a description of these requirements or standards.</t>
  </si>
  <si>
    <t xml:space="preserve">5.  Quality of data sources </t>
  </si>
  <si>
    <t xml:space="preserve">5.1  Quality of estimations on EEE placed on the market under different categories </t>
  </si>
  <si>
    <t>5.2. Monitoring of the achievement of the targets</t>
  </si>
  <si>
    <t>5.2.1 Please provide a description of the national measures aimed at promoting the achievement of the collection, preparing for re-use and recycling, and recovery targets.</t>
  </si>
  <si>
    <t>yes</t>
  </si>
  <si>
    <t>no</t>
  </si>
  <si>
    <t>5.3 Data alignment and consistency</t>
  </si>
  <si>
    <t xml:space="preserve">5.4 Process for validation of data </t>
  </si>
  <si>
    <t>6. Completeness/Coverage</t>
  </si>
  <si>
    <t xml:space="preserve">6.3.a If yes, please describe the methodology for obtaining such estimates and provide relevant supporting documents for such estimates. </t>
  </si>
  <si>
    <t xml:space="preserve">6.4a If yes, please describe the methodology for obtaining such estimates and provide relevant supporting documents for such estimates. </t>
  </si>
  <si>
    <t xml:space="preserve">6.5 What portion (%) of WEEE collected and treated is covered, or estimated to be covered, by the reporting scheme? </t>
  </si>
  <si>
    <t>7. Other</t>
  </si>
  <si>
    <t>7.1 Missing data</t>
  </si>
  <si>
    <t xml:space="preserve">7.2  Plausibility check </t>
  </si>
  <si>
    <t xml:space="preserve">7.2.5 The quantity of WEEE recycled (including preparing for re-use) is more than the quantity of WEEE recovery (incl. preparing for re-use). </t>
  </si>
  <si>
    <t xml:space="preserve">7.2.6 The Recycling rate (including preparing for re-use) exceeds 95 %. </t>
  </si>
  <si>
    <t xml:space="preserve">7.2.7 The Recovery rate (including preparing for re-use) exceeds 99 %. </t>
  </si>
  <si>
    <t xml:space="preserve">7.2.8 Break in time series (significant changes of the amounts reported over time) </t>
  </si>
  <si>
    <t>waste code</t>
  </si>
  <si>
    <t>waste description</t>
  </si>
  <si>
    <t>Unit of measure:</t>
  </si>
  <si>
    <t>cat6</t>
  </si>
  <si>
    <t>cat10</t>
  </si>
  <si>
    <t>Years:</t>
  </si>
  <si>
    <t>Placed on Market supporting tool for calculation</t>
  </si>
  <si>
    <t>EEE products placed on market - Year -3 (three years before reference year)  - Tonnes</t>
  </si>
  <si>
    <t>EEE products placed on market - Year -2 (two years before reference year)  - Tonnes</t>
  </si>
  <si>
    <t>EEE products placed on market - Year -1 (one year before reference year)  - Tonnes</t>
  </si>
  <si>
    <t>Sheets related to NEW WEEE categorisation (6 categories)</t>
  </si>
  <si>
    <t>AI16</t>
  </si>
  <si>
    <t>Link to Error</t>
  </si>
  <si>
    <t>Validation Rule</t>
  </si>
  <si>
    <t>Cell</t>
  </si>
  <si>
    <t>Sheet</t>
  </si>
  <si>
    <t>Former Color</t>
  </si>
  <si>
    <t>This sheet is merely a tool and supporting instrument made available for the countries to calculate the amounts to be declared in table WEEE4.T1 for the rates to be declared under WEEE collection rate methodology A, based on POM (%). None of these values will be uploaded into Eurostat systems.</t>
  </si>
  <si>
    <t>Preview of total WEEE collected - Tonnes</t>
  </si>
  <si>
    <t>Preview of WEEE collection rate with methodology A, based on POM (%) (**)</t>
  </si>
  <si>
    <t>Light green cells: these cells are not processed by Eurostat, and therefore not stored in any of Eurostat IT systems. The values inserted in this sheet will not be automatically copied into table WEEE4.T1 to avoid undesired declarations.</t>
  </si>
  <si>
    <t>Dark green cells: these cells contain formulas to facilitate the user in the process of calculation. These cells are not processed by Eurostat, and therefore not stored in any of Eurostat IT systems. The values inserted in this sheet will not be automatically copied into table WEEE4.T1 to avoid undesired declarations.</t>
  </si>
  <si>
    <t>(**) The collection rate referred to in Article 7(1) of Directive 2012/19/EU does not set individual collection rates for specific product categories. It refers to the national target to be achieved for WEEE for total amounts. From 2019, the minimum collection rate to be achieved annually shall be 65 % of the total average weight of EEE placed on the market in the three preceding years in the Member State concerned, or alternatively 85 % of total WEEE generated on the territory of that Member State. Please be aware that for WEEE collection rate with methodology A, based on  POM (placed on the market), the value reported in row 16 should result coherent with what you declare in sheet Quality Report, section 3.2.2. The value reported in this sheet are not automatically checked towards the Quality Report.</t>
  </si>
  <si>
    <t>J8</t>
  </si>
  <si>
    <t>L16</t>
  </si>
  <si>
    <r>
      <t xml:space="preserve">Note: all ratios contain cell references </t>
    </r>
    <r>
      <rPr>
        <b/>
        <i/>
        <sz val="12"/>
        <color rgb="FFFF0000"/>
        <rFont val="Arial Nova"/>
        <family val="2"/>
        <charset val="238"/>
      </rPr>
      <t xml:space="preserve">from other sheets </t>
    </r>
    <r>
      <rPr>
        <b/>
        <sz val="12"/>
        <color rgb="FFFF0000"/>
        <rFont val="Arial Nova"/>
        <family val="2"/>
        <charset val="238"/>
      </rPr>
      <t>so it is not possible (or is it?) to have them checked by the validation routine</t>
    </r>
  </si>
  <si>
    <t>G12,G13</t>
  </si>
  <si>
    <t>W12,W13</t>
  </si>
  <si>
    <t>Total WEEE collected
(Tonnes)</t>
  </si>
  <si>
    <t>PLAUSIBILITY WARNINGS</t>
  </si>
  <si>
    <t>Recovery rate analysis</t>
  </si>
  <si>
    <t>Recycling and 
preparing for re-use 
rate analysis</t>
  </si>
  <si>
    <t xml:space="preserve">8. Differences from data reported in previous years </t>
  </si>
  <si>
    <t xml:space="preserve">9. Main national websites, reference documents and publications </t>
  </si>
  <si>
    <t>Please provide any other relevant information source, including reports addressing aspects of the data quality, coverage or other aspects of enforcement such as reports from producer responsibility organisations on the achievements as regards WEEE collection, treatment and recycling, reports on best practice on WEEE collection and treatment, reports on imports and exports of WEEE and any other source of data and information related to WEEE.</t>
  </si>
  <si>
    <t>Average weight of the three precedings years - Tonnes</t>
  </si>
  <si>
    <t xml:space="preserve">Average weight of the three years = (sum of columns 1 + 2+3, divided by 3) </t>
  </si>
  <si>
    <t>Textual variables</t>
  </si>
  <si>
    <t>String</t>
  </si>
  <si>
    <t>Institutional names</t>
  </si>
  <si>
    <t>Eurostat Text</t>
  </si>
  <si>
    <t>Directorate Text</t>
  </si>
  <si>
    <t>Unit Text</t>
  </si>
  <si>
    <t>Data collection information</t>
  </si>
  <si>
    <t>Data Collection Text</t>
  </si>
  <si>
    <t>Data Collection Year</t>
  </si>
  <si>
    <t>Launching date</t>
  </si>
  <si>
    <t>Submission deadline</t>
  </si>
  <si>
    <t>EDAMIS data</t>
  </si>
  <si>
    <t>Domain name</t>
  </si>
  <si>
    <t>WASTE</t>
  </si>
  <si>
    <t>Dataset name</t>
  </si>
  <si>
    <t>Web page</t>
  </si>
  <si>
    <t>Functional e-mail</t>
  </si>
  <si>
    <t>E2 information</t>
  </si>
  <si>
    <t>Telephone</t>
  </si>
  <si>
    <t>Contact</t>
  </si>
  <si>
    <t>Methodology URL</t>
  </si>
  <si>
    <t>Legislation URL</t>
  </si>
  <si>
    <t>Annual reporting of waste electrical and electronic equipment (WEEE)</t>
  </si>
  <si>
    <t xml:space="preserve"> INDEX - STRUCTURE OF THE QUESTIONNAIRE</t>
  </si>
  <si>
    <t>I. Basic information</t>
  </si>
  <si>
    <t>Methodology</t>
  </si>
  <si>
    <t>Explanatory notes and methodology</t>
  </si>
  <si>
    <t>II. Reporting data (To be filled in by the country)</t>
  </si>
  <si>
    <t>GETTING STARTED</t>
  </si>
  <si>
    <t>Country and data collection definition. Administrative data.</t>
  </si>
  <si>
    <t>for filling in</t>
  </si>
  <si>
    <t>III. Quality report (Orange tabbed sheets)</t>
  </si>
  <si>
    <t>BASIC INSTRUCTIONS</t>
  </si>
  <si>
    <t>Table of contents</t>
  </si>
  <si>
    <t>1. Data transmission</t>
  </si>
  <si>
    <t>2. Reporting conventions</t>
  </si>
  <si>
    <t>4. Footnotes</t>
  </si>
  <si>
    <t>5. Methodology and questions</t>
  </si>
  <si>
    <t>1. Data transmission:</t>
  </si>
  <si>
    <t>The standard tool for the transmission of statistical data is the eDAMIS system. The system creates a secure environment for the transmission of data, it records all data submissions and acknowledges the data delivery. The eDAMIS system has been installed in the National Statistical Institutes.</t>
  </si>
  <si>
    <t xml:space="preserve">Please submit this questionnaire to Eurostat using the eDAMIS reporting system. Use the following details: </t>
  </si>
  <si>
    <t>Domain name:</t>
  </si>
  <si>
    <t>Dataset name:</t>
  </si>
  <si>
    <t xml:space="preserve">Should you have any questions regarding data transmission do not hesitate to contact your local eDAMIS coordinator or the Eurostat eDAMIS helpdesk at: </t>
  </si>
  <si>
    <t xml:space="preserve">   web page:</t>
  </si>
  <si>
    <t xml:space="preserve">   e-mail address:</t>
  </si>
  <si>
    <t>2.  Reporting conventions:</t>
  </si>
  <si>
    <t>Reporting of zeroes and not availble data must follow this convention:</t>
  </si>
  <si>
    <t xml:space="preserve"> (empty cell)</t>
  </si>
  <si>
    <t>4. Footnotes:</t>
  </si>
  <si>
    <t xml:space="preserve">Flags (footnote symbols) should be entered in the reporting tables in the footnote columns, next to the value cell. There are two types of footnotes: </t>
  </si>
  <si>
    <t>4.1 Standard footnotes</t>
  </si>
  <si>
    <r>
      <rPr>
        <b/>
        <sz val="11"/>
        <rFont val="Arial"/>
        <family val="2"/>
      </rPr>
      <t>E)</t>
    </r>
    <r>
      <rPr>
        <sz val="11"/>
        <rFont val="Arial"/>
        <family val="2"/>
      </rPr>
      <t xml:space="preserve"> estimated data</t>
    </r>
  </si>
  <si>
    <r>
      <rPr>
        <b/>
        <sz val="11"/>
        <rFont val="Arial"/>
        <family val="2"/>
      </rPr>
      <t>P)</t>
    </r>
    <r>
      <rPr>
        <sz val="11"/>
        <rFont val="Arial"/>
        <family val="2"/>
      </rPr>
      <t xml:space="preserve"> provisional</t>
    </r>
  </si>
  <si>
    <t>5. Methodology and questions:</t>
  </si>
  <si>
    <t xml:space="preserve">The guidelines contain definitions, examples and recommendations to ensure data are compiled and maintained on consistent basis. They explain the scope and reasoning behind the terms of the tables, and provide extra information necessary to allow a consistent collection and interpretation of the data to be reported by countries. A great effort has been put into increasing coherence and providing guideline users with practical recommendations. Full implementation of these recommendations should help to ensure that data are compiled and maintained on a consistent basis. </t>
  </si>
  <si>
    <t>6)     Complete the quality report, providing as much information as possible.</t>
  </si>
  <si>
    <t xml:space="preserve"> GETTING STARTED</t>
  </si>
  <si>
    <t xml:space="preserve">Reference year:    </t>
  </si>
  <si>
    <t>Change</t>
  </si>
  <si>
    <t>Version</t>
  </si>
  <si>
    <t>Date</t>
  </si>
  <si>
    <t>WASTE_WEEEDAT_A</t>
  </si>
  <si>
    <t>3. Black shaded boxes: reporting is not applicable</t>
  </si>
  <si>
    <t>4. Grey shaded boxes: calculation is automatic; do not input any data into these cells</t>
  </si>
  <si>
    <t>3. Quality report:</t>
  </si>
  <si>
    <t>The guidelines to report on electric and electronic equipment are available on Eurostat website:</t>
  </si>
  <si>
    <t xml:space="preserve">You are asked to report data that follow as closely as possible to the electric and electronic waste definitions and reporting rules (see paragraphs below). </t>
  </si>
  <si>
    <t xml:space="preserve">Please do not report footnotes that elaborate on e.g. source data and compilation methods; these are to be described in the quality report sheet. </t>
  </si>
  <si>
    <t>3. Quality report</t>
  </si>
  <si>
    <t>Recovery
(Tonnes)</t>
  </si>
  <si>
    <t>WEEE Generated
(Tonnes)</t>
  </si>
  <si>
    <t>WEEE collected from private households
(Tonnes)</t>
  </si>
  <si>
    <t>WEEE collected from users other than private households
(Tonnes)</t>
  </si>
  <si>
    <t>WEEE collection rate with methodology A, based on POM (**)
(%)</t>
  </si>
  <si>
    <t>WEEE collection rate with methodology B,  based on WEEE generated (**)
(%)</t>
  </si>
  <si>
    <t>Recovery rate
(%)</t>
  </si>
  <si>
    <t>Preparing for
re-use
(Tonnes)</t>
  </si>
  <si>
    <t xml:space="preserve">Recycling
(Tonnes) </t>
  </si>
  <si>
    <t>18/03/2021</t>
  </si>
  <si>
    <t>ALL</t>
  </si>
  <si>
    <t>03m16</t>
  </si>
  <si>
    <t>All summation formulas</t>
  </si>
  <si>
    <t>PoM calculation tool</t>
  </si>
  <si>
    <t>Tool to calculate/confirm the quantity of EEE placed on the market in the three years preceding the reference year, when the methodology applied is based on the average weight of EEE placed on the market in the three preceding years.</t>
  </si>
  <si>
    <r>
      <t xml:space="preserve">For </t>
    </r>
    <r>
      <rPr>
        <b/>
        <sz val="10"/>
        <rFont val="Arial"/>
        <family val="2"/>
      </rPr>
      <t>optional use</t>
    </r>
    <r>
      <rPr>
        <sz val="10"/>
        <rFont val="Arial"/>
        <family val="2"/>
      </rPr>
      <t xml:space="preserve"> by the reporting country, at their discrection, when reporting reference years from 2018 onwards.</t>
    </r>
  </si>
  <si>
    <t>E9</t>
  </si>
  <si>
    <t>E10</t>
  </si>
  <si>
    <t>STANDARD FOR ALL QUESTIONNAIRES</t>
  </si>
  <si>
    <t>D14</t>
  </si>
  <si>
    <t>D22</t>
  </si>
  <si>
    <t>( * ) For the purposes of reporting, data in category ‘4 Large equipment’ shall be disaggregated into sub-category ‘4a Large equipment excluding photovoltaic panels’ and sub-category ‘4b Photovoltaic panels’. Category ‘4 Large equipment’ will automatically show up the summations of the categories 4a and 4b. If a reporting country is not able to distinguish data under sub-categories 4a and 4b, it shall complete the cells in the different columns in the aggregate line for category ‘4 Large equipment’ only, superseeding the formula.</t>
  </si>
  <si>
    <t>VALIDATION RULES</t>
  </si>
  <si>
    <t>1. Mandatory data</t>
  </si>
  <si>
    <t>2. Arithmetic rules</t>
  </si>
  <si>
    <t>1. Mandatory Data:</t>
  </si>
  <si>
    <t>METHODOLOGY AND LEGAL ACTS</t>
  </si>
  <si>
    <t>1. Background</t>
  </si>
  <si>
    <t>2. Legal acts</t>
  </si>
  <si>
    <t>3. Data reporting - questionnaire</t>
  </si>
  <si>
    <t>The guidelines are available here:</t>
  </si>
  <si>
    <t>2.  Legal acts</t>
  </si>
  <si>
    <t>The legislation is available here:</t>
  </si>
  <si>
    <t>The reporting shall cover a full calendar year.</t>
  </si>
  <si>
    <t>The basic instructions sheet consists of some information necessary for filling in this questionnaire correctly, like country codes, reference years, unit of measure, allowed symbols, metadata, footnotes, and transmission to Eurostat.</t>
  </si>
  <si>
    <t>04m16</t>
  </si>
  <si>
    <t>19/03/2021</t>
  </si>
  <si>
    <t>05m16</t>
  </si>
  <si>
    <t>Collection rate based on POM (methodology A)</t>
  </si>
  <si>
    <t>Collection rate based on WEEE generated (methodology B)</t>
  </si>
  <si>
    <t>QUALITY Report</t>
  </si>
  <si>
    <t>the total WEEE generated on the territory</t>
  </si>
  <si>
    <t>QUALITY Report declaration</t>
  </si>
  <si>
    <t xml:space="preserve">The WEEE collection rate has to be calculated on the basis of </t>
  </si>
  <si>
    <t xml:space="preserve"> (**) The collection rate referred to in Article 7(1) of Directive 2012/19/EU does not set individual collection rates for specific product categories. It refers to the national target to be achieved for WEEE for total amounts. From 2019, the minimum collection rate to be achieved annually shall be 65 % of the total average weight of EEE placed on the market in the three preceding years in the Member State concerned, or alternatively 85 % of total WEEE generated on the territory of that Member State. Please be aware that for the choice of declaration of WEEE collection rate with methodology A, based on  POM (placed on the market), the value reported in cell W16 must result coherent with what you declare in sheet Quality Report, section 3.2.2. Please be aware that, for the choice of declaration of WEEE collection rate with methodology B, based on WEEE generated, the total amount of WEEE generated and the collection rate based on methodology B (cells K16 and cell AQ16 respectively) are mandatory.</t>
  </si>
  <si>
    <t>NO (please provide explicit information on which sections should be confidential and the reasons for confidentiality):</t>
  </si>
  <si>
    <t>YES, with the exception of section(s) (please provide explicit information on which sections should be confidential and the reasons for confidentiality):</t>
  </si>
  <si>
    <r>
      <t>3.2.1 Please indicate the methodology applied for the calculation of the WEEE collection rate (please choose the</t>
    </r>
    <r>
      <rPr>
        <i/>
        <u/>
        <sz val="9"/>
        <color theme="1"/>
        <rFont val="Arial"/>
        <family val="2"/>
      </rPr>
      <t xml:space="preserve"> methodology in the cell here below</t>
    </r>
    <r>
      <rPr>
        <i/>
        <sz val="9"/>
        <color theme="1"/>
        <rFont val="Arial"/>
        <family val="2"/>
      </rPr>
      <t>)</t>
    </r>
  </si>
  <si>
    <r>
      <t>3.2.2.If the methodology applied is based on the average weight of EEE placed on the market in the three preceding years (</t>
    </r>
    <r>
      <rPr>
        <i/>
        <u/>
        <sz val="9"/>
        <rFont val="Arial"/>
        <family val="2"/>
      </rPr>
      <t>if chosen in section 3.2.1</t>
    </r>
    <r>
      <rPr>
        <i/>
        <sz val="9"/>
        <rFont val="Arial"/>
        <family val="2"/>
      </rPr>
      <t>), please provide data on the quantity of EEE placed on the market in the three years preceding the reference year (if you use POM calculation tool, data will appear here due to a reference formula):</t>
    </r>
  </si>
  <si>
    <t>5.2.2 Please provide information about measures taken to inform users of EEE and encourage their participation in WEEE management in accordance with Article 14 of Directive 2012/19/EU.</t>
  </si>
  <si>
    <r>
      <t xml:space="preserve">Valid flags </t>
    </r>
    <r>
      <rPr>
        <b/>
        <sz val="10"/>
        <color theme="0"/>
        <rFont val="Calibri"/>
        <family val="2"/>
        <scheme val="minor"/>
      </rPr>
      <t>(obs_status)</t>
    </r>
  </si>
  <si>
    <r>
      <t xml:space="preserve">Valid flags </t>
    </r>
    <r>
      <rPr>
        <b/>
        <sz val="10"/>
        <color theme="0"/>
        <rFont val="Calibri"/>
        <family val="2"/>
        <scheme val="minor"/>
      </rPr>
      <t>(obs_conf)</t>
    </r>
  </si>
  <si>
    <t>Lists</t>
  </si>
  <si>
    <t>06.3wuc-</t>
  </si>
  <si>
    <t>v06.3.2m18</t>
  </si>
  <si>
    <t>Widely adapt to 2021 style and conventions.</t>
  </si>
  <si>
    <t>Change summation formulas to prevent error #VALUE when data was missing.</t>
  </si>
  <si>
    <t>Add Macros v16.</t>
  </si>
  <si>
    <t>Add Templates "Methodology" and "validation rules".</t>
  </si>
  <si>
    <t>Add Macro to hide/show data sheets. Modify support structure for this macro.</t>
  </si>
  <si>
    <t>Add columns in sheet "Lists" to harmonise with WstatR questionnaires. Notice there where changes not registered in this log between version 05m16 and the current version.</t>
  </si>
  <si>
    <t>Changed by</t>
  </si>
  <si>
    <t>REMARKS</t>
  </si>
  <si>
    <t>Several pages</t>
  </si>
  <si>
    <t>Hyperlinks to the same sheet have been removed</t>
  </si>
  <si>
    <t>Change macro version v18</t>
  </si>
  <si>
    <t>Change password</t>
  </si>
  <si>
    <t>Input data tables</t>
  </si>
  <si>
    <t>Change default sheet protection in input tables: allow selection of locked cells.</t>
  </si>
  <si>
    <t>AT16</t>
  </si>
  <si>
    <t>AD16</t>
  </si>
  <si>
    <t>ContentInHiddenSheets</t>
  </si>
  <si>
    <t>New sheet to search for content in hiden sheets</t>
  </si>
  <si>
    <t>&lt;=== NEW VALIDATION RULE!!</t>
  </si>
  <si>
    <t>Validation rules</t>
  </si>
  <si>
    <t>INDEX</t>
  </si>
  <si>
    <t>Add row for "Validation rules" (previously forgotten)</t>
  </si>
  <si>
    <t>EE6</t>
  </si>
  <si>
    <t>Change of total codes to new ones: EE6 and EE10</t>
  </si>
  <si>
    <t>&lt;=== CHANGE OF CODES</t>
  </si>
  <si>
    <t>Hide Tables Information</t>
  </si>
  <si>
    <t>delete</t>
  </si>
  <si>
    <t>CRE</t>
  </si>
  <si>
    <t>checked the applicable years in eDAMIS with Sebastien Preponiot, it appears that this template is applicable only from reference year 2015</t>
  </si>
  <si>
    <t>v06.3.3m18</t>
  </si>
  <si>
    <t>Change of labels of total codes to new ones for codes EE6 and EE10</t>
  </si>
  <si>
    <t>&lt;=== CHANGE OF LABELS OF CODES</t>
  </si>
  <si>
    <t>Summations</t>
  </si>
  <si>
    <t>K:L</t>
  </si>
  <si>
    <t>Add columns for "Non compliance Is Valid If Footnote Exists" and "Footnote Shift From Value"</t>
  </si>
  <si>
    <t>v06.3.4m18</t>
  </si>
  <si>
    <t>Non compliance Is Valid If Footnote Exists</t>
  </si>
  <si>
    <t>SUMMATIONS</t>
  </si>
  <si>
    <t>v07m18</t>
  </si>
  <si>
    <t>Total waste collected, sum does not correspond</t>
  </si>
  <si>
    <t>column S</t>
  </si>
  <si>
    <t>consolidation of required functions and validations</t>
  </si>
  <si>
    <t>full revision</t>
  </si>
  <si>
    <t>full revision of all the rules for validation</t>
  </si>
  <si>
    <t>still some test required;</t>
  </si>
  <si>
    <t>formulas missing, added all the required formulas</t>
  </si>
  <si>
    <t>MANDATORY</t>
  </si>
  <si>
    <t>Description of specific changes applied - required parts</t>
  </si>
  <si>
    <t>hidden for SimpleRatio verification purpose</t>
  </si>
  <si>
    <t>WEEE collection rate with methodology B, based on WEEE generated (%) according to 6 categories (Annex III of Directive 2012/19/EU)</t>
  </si>
  <si>
    <t>I16</t>
  </si>
  <si>
    <t>SimpleRatios</t>
  </si>
  <si>
    <t>IsFormula</t>
  </si>
  <si>
    <t>Threshold</t>
  </si>
  <si>
    <t>Locks</t>
  </si>
  <si>
    <t>LocksMustNotBeNegative</t>
  </si>
  <si>
    <t>verified</t>
  </si>
  <si>
    <t>no change</t>
  </si>
  <si>
    <t>See below</t>
  </si>
  <si>
    <r>
      <t>Total "</t>
    </r>
    <r>
      <rPr>
        <b/>
        <sz val="11"/>
        <color theme="1"/>
        <rFont val="Calibri"/>
        <family val="2"/>
        <scheme val="minor"/>
      </rPr>
      <t>4. Large equipment</t>
    </r>
    <r>
      <rPr>
        <sz val="11"/>
        <color theme="1"/>
        <rFont val="Calibri"/>
        <family val="2"/>
        <scheme val="minor"/>
      </rPr>
      <t>", sum does not correspond</t>
    </r>
  </si>
  <si>
    <t>G8,G9,G10,G11,G14,G15</t>
  </si>
  <si>
    <t>Total waste arising from EEE (6 categories), sum does not correspond</t>
  </si>
  <si>
    <t>O8, S8</t>
  </si>
  <si>
    <t>Cell F21</t>
  </si>
  <si>
    <t>WEEE3.T1, WEEE3.T2</t>
  </si>
  <si>
    <t>Total waste arising from EEE (6 categories)</t>
  </si>
  <si>
    <t>renamed from "Total Waste" to  "Total waste arising from EEE (10 categories)"</t>
  </si>
  <si>
    <t>no test required</t>
  </si>
  <si>
    <t>renamed from "TOTAL" to  "Total waste arising from EEE (6 categories)"</t>
  </si>
  <si>
    <t>WEEE4.T1, WEEE4.T2</t>
  </si>
  <si>
    <t>Cell F16</t>
  </si>
  <si>
    <t>to do</t>
  </si>
  <si>
    <t>to represent legislation dark grey cells which may be mandatory or not, dinamically…</t>
  </si>
  <si>
    <t>column O</t>
  </si>
  <si>
    <t>added technical formula of aggregated value Preparing for reuse and recycling</t>
  </si>
  <si>
    <t>row 11</t>
  </si>
  <si>
    <t>change of formulas</t>
  </si>
  <si>
    <t>W8,W9,W10,W11,W14,W15</t>
  </si>
  <si>
    <t>W8, AA8</t>
  </si>
  <si>
    <t xml:space="preserve">2.7.1 This quality check report shall be available — to the public on the Commission’s webpage (please select the answer in the drop down box placed on the right): </t>
  </si>
  <si>
    <t xml:space="preserve">2.7.2 This quality check report shall be available to the members of the Technical Adaptation Committee (TAC) and the Expert Group on waste electrical and electronic equipment (WEEE)
(please select the answer in the drop down box placed on the right): </t>
  </si>
  <si>
    <t>Cell B39</t>
  </si>
  <si>
    <t>Quality Report</t>
  </si>
  <si>
    <t>conditional formatting inserted</t>
  </si>
  <si>
    <r>
      <t xml:space="preserve">4.1 EEE placed on the market </t>
    </r>
    <r>
      <rPr>
        <sz val="9"/>
        <color theme="1"/>
        <rFont val="Arial"/>
        <family val="2"/>
      </rPr>
      <t>(sheet WEEE4.T1, column G)</t>
    </r>
  </si>
  <si>
    <r>
      <t xml:space="preserve">4.2 WEEE generated  </t>
    </r>
    <r>
      <rPr>
        <sz val="9"/>
        <color theme="1"/>
        <rFont val="Arial"/>
        <family val="2"/>
      </rPr>
      <t>(sheet WEEE4.T1, column K)</t>
    </r>
  </si>
  <si>
    <r>
      <t xml:space="preserve">4.3 WEEE collected </t>
    </r>
    <r>
      <rPr>
        <sz val="9"/>
        <color theme="1"/>
        <rFont val="Arial"/>
        <family val="2"/>
      </rPr>
      <t>(sheet WEEE4.T1, columns O, S, W, AM and AQ)</t>
    </r>
  </si>
  <si>
    <r>
      <t xml:space="preserve">4.4  Preparing for re-use, recycling and recovery of WEEE </t>
    </r>
    <r>
      <rPr>
        <sz val="9"/>
        <color theme="1"/>
        <rFont val="Arial"/>
        <family val="2"/>
      </rPr>
      <t>(sheet WEEE4.T2, columns W, AA and G)</t>
    </r>
  </si>
  <si>
    <r>
      <t>4.5  WEEE Treated</t>
    </r>
    <r>
      <rPr>
        <sz val="9"/>
        <color theme="1"/>
        <rFont val="Arial"/>
        <family val="2"/>
      </rPr>
      <t xml:space="preserve"> (sheet WEEE4.T1, columns AA, AE and AI)</t>
    </r>
  </si>
  <si>
    <t>Cells B34,B37,B40,B43,B46</t>
  </si>
  <si>
    <t>correction of titles adding information, as in legisltation, of the referenced columns</t>
  </si>
  <si>
    <t>several cells</t>
  </si>
  <si>
    <t>5.2.3a Did you provide quantities of WEEE ‘Treated in other Member States’ (TRT_EU_FOR) (please select the answer in the drop down box placed on the right):</t>
  </si>
  <si>
    <t xml:space="preserve">5.2.3b Are these exports (TRT_EU_FOR) considered for the calculation of the recovery rates and the preparing for re-use and recycling rates (please select the answer in the drop down box placed on the right): </t>
  </si>
  <si>
    <t>5.2.3d Did you provide quantities of WEEE ‘Treated outside of the EU’ (TRT_NEU) (please select the answer in the drop down box placed on the right):</t>
  </si>
  <si>
    <t xml:space="preserve">5.2.3e Are these exports (TRT_NEU) considered for the calculation of the recovery rates and the preparing for re-use and recycling rates (please select the answer in the drop down box placed on the right): </t>
  </si>
  <si>
    <t>5.2.3f Please explain how the recovery rates and the preparing for re-use and recycling rates for these exported amounts (TRT_NEU) have been derived</t>
  </si>
  <si>
    <t>5.2.4. In case there is a requirement for documentary evidence additional to the proof required under Article 10(2) of Directive 2012/19/EU to be submitted for the approval of the export by the competent authorities, please describe the documentary evidence required.</t>
  </si>
  <si>
    <t>5.2.3c Please explain how the recovery rates and the preparing for re-use and recycling rates for these exported amounts (TRT_EU_FOR) have been derived.</t>
  </si>
  <si>
    <t>6.1 Do the data sources addressed before cover the entire sector? (please select the answer in the drop down box placed on the right):</t>
  </si>
  <si>
    <t>6.2 Are any substantiated estimates used regarding EEE placed on the market pursuant to Implementing Regulation (EU) 2017/699? (please select the answer in the drop down box placed on the right):</t>
  </si>
  <si>
    <t>6.3 Are any substantiated estimates used regarding WEEE collected and treated which are taken into consideration for the reporting relating to the achievement of the relevant targets? (please select the answer in the drop down box placed on the right):</t>
  </si>
  <si>
    <t>6.4 Are any substantiated estimates used regarding the average percentage of recycled and recovered materials originating from WEEE and of components of WEEE which are taken into consideration for the reporting relating to the achievement of the relevant targets? (please select the answer in the drop down box placed on the right):</t>
  </si>
  <si>
    <r>
      <t xml:space="preserve">Please indicate whether any of the following situations has occurred, by selecting the answer in the drop down box placed on the right of each question of this subsection; when the response is </t>
    </r>
    <r>
      <rPr>
        <b/>
        <i/>
        <sz val="9"/>
        <color theme="1"/>
        <rFont val="Arial"/>
        <family val="2"/>
      </rPr>
      <t>YES</t>
    </r>
    <r>
      <rPr>
        <i/>
        <sz val="9"/>
        <color theme="1"/>
        <rFont val="Arial"/>
        <family val="2"/>
      </rPr>
      <t xml:space="preserve">, please provide additional information on the occurrence and related reason. </t>
    </r>
  </si>
  <si>
    <t xml:space="preserve">7.2.1 The quantity of EEE placed on the market is less than 10 kg per inhabitant per year: </t>
  </si>
  <si>
    <t>7.2.3 WEEE collection rate is higher than 75 % of EEE placed on the market or higher than 100 % of WEEE generated? (see sheet WEEE4.T1, cells AM16 and AQ16)</t>
  </si>
  <si>
    <t>7.2.2 The quantity of WEEE collected is more than the quantity of EEE placed on the market (see sheet WEEE4.T1, columns W and G):</t>
  </si>
  <si>
    <t>correction of titles adding information, as in legisltation, of the referenced columns; adding of sentence: please select the answer in the drop down box placed on the right</t>
  </si>
  <si>
    <t>col AW</t>
  </si>
  <si>
    <t>v08.m18</t>
  </si>
  <si>
    <t>hidden cell with referenced value from other columns</t>
  </si>
  <si>
    <t>Recovery rate (%) according to 6 categories (Annex I of Directive 2012/19/EU)</t>
  </si>
  <si>
    <t>Preparing for re-use  and recycling rate (%) according to 6 categories (Annex I of Directive 2012/19/EU)</t>
  </si>
  <si>
    <t>AE8</t>
  </si>
  <si>
    <t>Answer from Cristina: yes it is possible by means of copy paste of cells in check column</t>
  </si>
  <si>
    <t>col AE</t>
  </si>
  <si>
    <t>column AA</t>
  </si>
  <si>
    <t>column added to be hidden for SimpleRatio verification purpose, referencing to the sheet WEEE3.1 S column that contains Total WEEE collected</t>
  </si>
  <si>
    <t>Locks+MustNotBeNegative</t>
  </si>
  <si>
    <t>few corrections</t>
  </si>
  <si>
    <t>v09m18</t>
  </si>
  <si>
    <t>start inserting test</t>
  </si>
  <si>
    <t>regarding column AA test inserted in  SimpleRatio for verification purpose, referencing to the sheet WEEE3.1 S column that contains Total WEEE collected</t>
  </si>
  <si>
    <t>all</t>
  </si>
  <si>
    <t>corrected and verified</t>
  </si>
  <si>
    <t>all verified</t>
  </si>
  <si>
    <t>checked</t>
  </si>
  <si>
    <t>One means YES, do offer that category sheet for that year.</t>
  </si>
  <si>
    <t>FootnoteContent</t>
  </si>
  <si>
    <t>Hide tables information</t>
  </si>
  <si>
    <t>full revision of all the rules for validation - fixed up in v09 the issues of verification</t>
  </si>
  <si>
    <r>
      <t xml:space="preserve">full revision of all the rules for validation - coherence finalised with the trick of hidden column AA inWEEE3.T2 and column AE inWEEE4.T2, copying the corresponding </t>
    </r>
    <r>
      <rPr>
        <b/>
        <sz val="10"/>
        <rFont val="Arial"/>
        <family val="2"/>
      </rPr>
      <t>total collected</t>
    </r>
    <r>
      <rPr>
        <sz val="10"/>
        <rFont val="Arial"/>
        <family val="2"/>
      </rPr>
      <t xml:space="preserve"> value.</t>
    </r>
  </si>
  <si>
    <t>column added to be hidden for SimpleRatio verification purpose, referencing to the sheet WEEE4.T1 W column that contains Total WEEE collected</t>
  </si>
  <si>
    <t>it works, however still some test required;</t>
  </si>
  <si>
    <t>Total WEEE collected is higher than EEE put on the market, explanation required in the Quality Report</t>
  </si>
  <si>
    <t>Total WEEE treated is higher than total WEEE collected, explanation required in the Quality Report</t>
  </si>
  <si>
    <t>AW8</t>
  </si>
  <si>
    <t>WS8</t>
  </si>
  <si>
    <t>Warning</t>
  </si>
  <si>
    <t>AH8</t>
  </si>
  <si>
    <t>WEEE recycled (incl. preparing for re-use) is more than WEEE recovery (incl. preparing for re-use), explanation required in the Quality Report</t>
  </si>
  <si>
    <t>col AI</t>
  </si>
  <si>
    <t>col AH</t>
  </si>
  <si>
    <t>AH16</t>
  </si>
  <si>
    <t>added column for plausibility check: WEEE recycled (incl. preparing for re-use) is more than WEEE recovery (incl. preparing for re-use), explanation required in the Quality Report</t>
  </si>
  <si>
    <t>added column for plausibility check: Total WEEE treated is higher than total WEEE collected, explanation required in the Quality Report</t>
  </si>
  <si>
    <t>Warnings for reporting in the QR: Collected&gt;PoM, Treated&gt;Collected, RCY_PRP_REU&gt;RCV+PRP_REU</t>
  </si>
  <si>
    <t>5 warnings added</t>
  </si>
  <si>
    <t>Table 1 according to 6 categories of EEE products: EEE placed on the market, WEEE generated, WEEE collected, treatment of WEEE in the country or in another Member State or outside the EU, WEEE collection rate</t>
  </si>
  <si>
    <t>Table 2 according to 6 categories of EEE products: WEEE recovery weights and rates, WEEE preparing for re-use and recycling weights and rates</t>
  </si>
  <si>
    <t>xx/04/2021</t>
  </si>
  <si>
    <t>WEEE3.T1, WEEE3.T2, WEEE4.T1, WEEE4.T2</t>
  </si>
  <si>
    <t>titles</t>
  </si>
  <si>
    <t>titles of the four tables have been changed in order to limit confusion to the user</t>
  </si>
  <si>
    <t>change the first 5 sheets</t>
  </si>
  <si>
    <t>5.2.3 If quantities of WEEE ‘Treated in other Member States’ or ‘Treated outside of the EU’ are reported, please specify: 
— if these exports are considered for the calculation of the recovery rates and the preparing for re-use and recycling rates; 
— how the recovery rates and the preparing for re-use and recycling rates for these exported amounts have been derived. 
Please, if you can provide the information split by issue, report the information from subsection 5.2.3a to 5.2.3.f</t>
  </si>
  <si>
    <t>POM</t>
  </si>
  <si>
    <t>password</t>
  </si>
  <si>
    <t>password correction</t>
  </si>
  <si>
    <t>v10m18</t>
  </si>
  <si>
    <t>cell B60</t>
  </si>
  <si>
    <t>indentation</t>
  </si>
  <si>
    <r>
      <t xml:space="preserve">Total amount of WEEE treated </t>
    </r>
    <r>
      <rPr>
        <b/>
        <sz val="9"/>
        <color theme="9" tint="-0.249977111117893"/>
        <rFont val="Times New Roman"/>
        <family val="1"/>
      </rPr>
      <t>(if an amount is higher than collected, an orange background will appear, please report in the quality report, paragraph 7.2.4)</t>
    </r>
  </si>
  <si>
    <t>to finish highlights there, it is important to report in the Quality report if the sum is higher</t>
  </si>
  <si>
    <t>v11m18</t>
  </si>
  <si>
    <t>to change the visibility of sheet</t>
  </si>
  <si>
    <t>title changed, moreover there is an issue: it now appear only for year 2018 onwards</t>
  </si>
  <si>
    <t>red cells, drop down menus</t>
  </si>
  <si>
    <t>WEEE3.T2, WEEE4.T2</t>
  </si>
  <si>
    <t>sum cell category 4</t>
  </si>
  <si>
    <t>changed font colour to black, it was formerly set to red</t>
  </si>
  <si>
    <t>sum cell EE6</t>
  </si>
  <si>
    <t>sum formula changed from  G8+G9 et cetera to  to sum function</t>
  </si>
  <si>
    <t>red cells, conditionals related to drop down cells</t>
  </si>
  <si>
    <t>set to light blue of voluntary the yes of confidential, choice of WEEE generated, the NO et cetera</t>
  </si>
  <si>
    <t>Made the thick border to make it recognisable as a drop down cell</t>
  </si>
  <si>
    <r>
      <rPr>
        <b/>
        <sz val="18"/>
        <color rgb="FF000000"/>
        <rFont val="Arial"/>
        <family val="2"/>
      </rPr>
      <t xml:space="preserve">Quality Report 
</t>
    </r>
    <r>
      <rPr>
        <b/>
        <sz val="12"/>
        <color rgb="FF000000"/>
        <rFont val="Arial"/>
        <family val="2"/>
      </rPr>
      <t>according to Commission Implementing Decision (EU) 2019/2193
(mandatory from reference year 2019)</t>
    </r>
  </si>
  <si>
    <t>Columns K, O, S AM</t>
  </si>
  <si>
    <t>voluntary cells unlocked (no idea why these were locked, probably I never checked in protected mode)</t>
  </si>
  <si>
    <r>
      <t>few corrections: 2005 to 2014: not all countries have them but the categories look the same, there are no differences apart the way in which targets were calculated via MDT. Cell B43: I inserted One means YES in place of</t>
    </r>
    <r>
      <rPr>
        <sz val="10"/>
        <color rgb="FFFF0000"/>
        <rFont val="Arial"/>
        <family val="2"/>
      </rPr>
      <t xml:space="preserve"> Zero means YES</t>
    </r>
  </si>
  <si>
    <t>corrections</t>
  </si>
  <si>
    <t>Visibility of sheet</t>
  </si>
  <si>
    <t>the sheet is now unhidden only from reference year 2018 onwards</t>
  </si>
  <si>
    <t>chck superpositions</t>
  </si>
  <si>
    <t>I realised that there was not anymore the locks for formulas in WEEE4.T2, moreover there were letters still not in capital, probably a version error occurred, or changes were impelemted in the test file V09… It took to me lot of time to fix it back, visual-logic difficulties in checking/imlementing changes; to remember for next time that Locks is not banal to fix up; still to check superposition of locks</t>
  </si>
  <si>
    <t>the average weight of EEE placed on the market in the three preceding years</t>
  </si>
  <si>
    <t>Basic instructions, section 3 Quality report</t>
  </si>
  <si>
    <t>correction</t>
  </si>
  <si>
    <t>Substitution of this text:
"Please also declare which recycling target the Member State is reporting against." 
with 
"Please choose the methodology for the WEEE calculation rate to be applied for your country (either methodology A based on the total average weight of EEE placed on the market in the three preceding years or methodology B based on the total WEEE generated on the territory, according to article 7, point 1, second paragraph of Directive 2012/19/EU)."</t>
  </si>
  <si>
    <t>The European Parliament and the Council adopted the Directive 2012/19/EU on waste electrical and electronic equipment (WEEE) to establish annual reporting obligations on WEEE generation.</t>
  </si>
  <si>
    <t>Directive 2012/19/EU of the European Parliament and of the Council of 4 July 2012 on waste electrical and electronic equipment (WEEE)</t>
  </si>
  <si>
    <t>Commission Implementing Decision (EU) 2019/2193 of 17 December 2019 laying down rules for the calculation, verification and reporting of data and establishing data formats for the purposes of Directive 2012/19/EU of the European Parliament and of the Council on waste electrical and electronic equipment (WEEE)</t>
  </si>
  <si>
    <t>Commission Decision 2005/369/EC of 3 May 2005 laying down rules for monitoring compliance of Member States and establishing data formats for the purposes of Directive 2002/96/EC of the European Parliament and of the Council on waste electrical and electronic equipment</t>
  </si>
  <si>
    <t>Commission Implementing Regulation (EU) 2017/699 of 18 April 2017 establishing a common methodology for the calculation of the weight of electrical and electronic equipment (EEE) placed on the market of each Member State and a common methodology for the calculation of the quantity of waste electrical and electronic equipment (WEEE) generated by weight in each Member State</t>
  </si>
  <si>
    <t>This document assists Member States to report high quality, harmonised and efficient statistics on waste electrical and electronic equipment (WEEE) in accordance to the Commission Implementing Decision (EU) 2019/2193 (mandatory from reference year 2019) and Commission Decision 2005/369/EC (mandatory from reference year 2005 to reference year 2018). Detailed instructions can be found in the guidance document referred to above.</t>
  </si>
  <si>
    <t>From reference year 2019,  the Commission Implementing Decision (EU) 2019/2193 establishes a quality report and sets out the format in its Annex III, that needs to be completed, see sheet 'Quality report'. These questions are necessary to understand the data collection methodology used by the country and the coverage of the data transmitted which in turn will allow for better comparison of data across countries.</t>
  </si>
  <si>
    <t>The Directive 2012/19/EU, as amended by Directive (EU) 2018/849 of the European Parliament and of the Council, requires Member States to submit to the Commission a quality check report to accompany the data reported (Art.16.7).</t>
  </si>
  <si>
    <t>text + legislation corrections</t>
  </si>
  <si>
    <t>full text</t>
  </si>
  <si>
    <t>v12m18</t>
  </si>
  <si>
    <t>Quality report + Hide Tables information</t>
  </si>
  <si>
    <t>corrections of typos and correction of collection methodology text</t>
  </si>
  <si>
    <t>Quality Report according to Commission Implementing Decision (EU) 2019/2193 (mandatory from reference year 2019)</t>
  </si>
  <si>
    <t>for filling in, mandatory from reference year 2019, voluntary for reference year 2018, not applicable for any other year</t>
  </si>
  <si>
    <t>tables + qr titles</t>
  </si>
  <si>
    <t>all names changed and implementations of links, also notes in column E provided</t>
  </si>
  <si>
    <t>LOCKS</t>
  </si>
  <si>
    <t xml:space="preserve">WEEE4.T1: </t>
  </si>
  <si>
    <t xml:space="preserve">WEEE4.T2: </t>
  </si>
  <si>
    <t xml:space="preserve">Quality report: </t>
  </si>
  <si>
    <t>3. Additional controls</t>
  </si>
  <si>
    <t>quality report;  to do - all the tables</t>
  </si>
  <si>
    <t>v13m18</t>
  </si>
  <si>
    <t>Hopefully fixed!</t>
  </si>
  <si>
    <r>
      <t xml:space="preserve">full revision of all the rules for validation: there was an error in WEEE4.T2: Info WEEE4.T2 K8 </t>
    </r>
    <r>
      <rPr>
        <sz val="10"/>
        <color rgb="FFFF0000"/>
        <rFont val="Arial"/>
        <family val="2"/>
      </rPr>
      <t xml:space="preserve">S20 </t>
    </r>
    <r>
      <rPr>
        <sz val="10"/>
        <rFont val="Arial"/>
        <family val="2"/>
      </rPr>
      <t>1 8 in place of Info WEEE4.T2 K8</t>
    </r>
    <r>
      <rPr>
        <sz val="10"/>
        <color rgb="FF00B0F0"/>
        <rFont val="Arial"/>
        <family val="2"/>
      </rPr>
      <t xml:space="preserve"> S15</t>
    </r>
    <r>
      <rPr>
        <sz val="10"/>
        <rFont val="Arial"/>
        <family val="2"/>
      </rPr>
      <t xml:space="preserve"> 1 8 and Info WEEE4.T2 O8 </t>
    </r>
    <r>
      <rPr>
        <sz val="10"/>
        <color rgb="FFFF0000"/>
        <rFont val="Arial"/>
        <family val="2"/>
      </rPr>
      <t>O21</t>
    </r>
    <r>
      <rPr>
        <sz val="10"/>
        <rFont val="Arial"/>
        <family val="2"/>
      </rPr>
      <t xml:space="preserve"> 1 999 in place of Info WEEE4.T2 O8 </t>
    </r>
    <r>
      <rPr>
        <sz val="10"/>
        <color rgb="FF00B0F0"/>
        <rFont val="Arial"/>
        <family val="2"/>
      </rPr>
      <t>O16</t>
    </r>
    <r>
      <rPr>
        <sz val="10"/>
        <rFont val="Arial"/>
        <family val="2"/>
      </rPr>
      <t xml:space="preserve"> 1 999 
</t>
    </r>
  </si>
  <si>
    <t>K15</t>
  </si>
  <si>
    <r>
      <t xml:space="preserve">full revision of all the rules for validation: there was an error in WEEE4.T2: Error </t>
    </r>
    <r>
      <rPr>
        <sz val="10"/>
        <color rgb="FFFF0000"/>
        <rFont val="Arial"/>
        <family val="2"/>
      </rPr>
      <t>WEEE3.T2</t>
    </r>
    <r>
      <rPr>
        <sz val="10"/>
        <rFont val="Arial"/>
        <family val="2"/>
      </rPr>
      <t xml:space="preserve"> G8 AE8 K8 </t>
    </r>
    <r>
      <rPr>
        <sz val="10"/>
        <color rgb="FFFF0000"/>
        <rFont val="Arial"/>
        <family val="2"/>
      </rPr>
      <t>K20</t>
    </r>
    <r>
      <rPr>
        <sz val="10"/>
        <rFont val="Arial"/>
        <family val="2"/>
      </rPr>
      <t xml:space="preserve"> 1 999 1 EQ 0.1 ZERO Recovery rate (%) according to 6 categories (Annex I of Directive 2012/19/EU) YES 3
Error </t>
    </r>
    <r>
      <rPr>
        <sz val="10"/>
        <color rgb="FFFF0000"/>
        <rFont val="Arial"/>
        <family val="2"/>
      </rPr>
      <t>WEEE3.T2</t>
    </r>
    <r>
      <rPr>
        <sz val="10"/>
        <rFont val="Arial"/>
        <family val="2"/>
      </rPr>
      <t xml:space="preserve"> O8 AE8 S8 </t>
    </r>
    <r>
      <rPr>
        <sz val="10"/>
        <color rgb="FFFF0000"/>
        <rFont val="Arial"/>
        <family val="2"/>
      </rPr>
      <t>S20</t>
    </r>
    <r>
      <rPr>
        <sz val="10"/>
        <rFont val="Arial"/>
        <family val="2"/>
      </rPr>
      <t xml:space="preserve"> 1 999 1 EQ 0.1 ZERO Preparing for re-use  and recycling rate (%) according to 6 categories (Annex I of Directive 2012/19/EU) YES 3
Error </t>
    </r>
    <r>
      <rPr>
        <sz val="10"/>
        <color rgb="FF00B0F0"/>
        <rFont val="Arial"/>
        <family val="2"/>
      </rPr>
      <t>WEEE4.T2</t>
    </r>
    <r>
      <rPr>
        <sz val="10"/>
        <rFont val="Arial"/>
        <family val="2"/>
      </rPr>
      <t xml:space="preserve"> G8 AE8 K8 </t>
    </r>
    <r>
      <rPr>
        <sz val="10"/>
        <color rgb="FF00B0F0"/>
        <rFont val="Arial"/>
        <family val="2"/>
      </rPr>
      <t>K15</t>
    </r>
    <r>
      <rPr>
        <sz val="10"/>
        <rFont val="Arial"/>
        <family val="2"/>
      </rPr>
      <t xml:space="preserve"> 1 999 1 EQ 0.1 ZERO Recovery rate (%) according to 6 categories (Annex I of Directive 2012/19/EU) YES 3
Error </t>
    </r>
    <r>
      <rPr>
        <sz val="10"/>
        <color rgb="FF00B0F0"/>
        <rFont val="Arial"/>
        <family val="2"/>
      </rPr>
      <t>WEEE4.T2</t>
    </r>
    <r>
      <rPr>
        <sz val="10"/>
        <rFont val="Arial"/>
        <family val="2"/>
      </rPr>
      <t xml:space="preserve"> O8 AE8 S8 </t>
    </r>
    <r>
      <rPr>
        <sz val="10"/>
        <color rgb="FF00B0F0"/>
        <rFont val="Arial"/>
        <family val="2"/>
      </rPr>
      <t>S15</t>
    </r>
    <r>
      <rPr>
        <sz val="10"/>
        <rFont val="Arial"/>
        <family val="2"/>
      </rPr>
      <t xml:space="preserve"> 1 999 1 EQ 0.1 ZERO Preparing for re-use  and recycling rate (%) according to 6 categories (Annex I of Directive 2012/19/EU) YES 3
</t>
    </r>
  </si>
  <si>
    <t>full revision correction of rows 5 and 6</t>
  </si>
  <si>
    <t>full revision  correction of rows 12 and 13</t>
  </si>
  <si>
    <t xml:space="preserve">1)     All the cells that include mandatory data should be filled in with a value. In the questionnaire all these cells are uncoloured. In the case a madatory value is not available, it is necessary to insert an explanatory aside </t>
  </si>
  <si>
    <t>4.2 Explanatory footnotes</t>
  </si>
  <si>
    <r>
      <t xml:space="preserve">A summary methodology is presented in this questionnaire, in the sheet named </t>
    </r>
    <r>
      <rPr>
        <b/>
        <sz val="11"/>
        <rFont val="Arial"/>
        <family val="2"/>
      </rPr>
      <t>Methodology</t>
    </r>
    <r>
      <rPr>
        <sz val="11"/>
        <rFont val="Arial"/>
        <family val="2"/>
      </rPr>
      <t>. It is essential to read this sheet before filling in the questionnaire as it contains, beside the summary methodology, important information on priorities for filling in the tables, data sources and hints for establishing a methodology at national level.</t>
    </r>
  </si>
  <si>
    <t>To include an explanatory footnote, please first insert the text in the “Footnote list” sheet starting from number 1. Then in the data table please select the corresponding footnote reference number from the drop-down menu in the footnote column next to the value cell. The text you entered in the “Footnote list” sheet will then appear automatically next to the footnote reference number. The same explanatory footnote can be chosen for all the values for which the same explanation applies. If by mistake a number is chosen from the drop-down menu, it is sufficient to press the key delete to clean the cell.</t>
  </si>
  <si>
    <t>EXPLANATORY FOOTNOTES</t>
  </si>
  <si>
    <t>Footnotes list, basic instructions</t>
  </si>
  <si>
    <r>
      <t xml:space="preserve">Because: it leads confusion, in the data part there is written explanatory footnote,  last year it was there is written </t>
    </r>
    <r>
      <rPr>
        <b/>
        <sz val="10"/>
        <color theme="0"/>
        <rFont val="Arial"/>
        <family val="2"/>
      </rPr>
      <t>explanatory footnote</t>
    </r>
    <r>
      <rPr>
        <sz val="10"/>
        <color theme="0"/>
        <rFont val="Arial"/>
        <family val="2"/>
      </rPr>
      <t xml:space="preserve"> in the questionnaire, the </t>
    </r>
    <r>
      <rPr>
        <b/>
        <sz val="10"/>
        <color theme="0"/>
        <rFont val="Arial"/>
        <family val="2"/>
      </rPr>
      <t>explantory footnot</t>
    </r>
    <r>
      <rPr>
        <sz val="10"/>
        <color theme="0"/>
        <rFont val="Arial"/>
        <family val="2"/>
      </rPr>
      <t xml:space="preserve">e are meant to explain very specific issue related to the datum that can be general and not solely country related, while  country specifique notes are a document we prepare for explaining specific methodological explanation that has to go in the quality report and may differ from country to country. Here instead we have specific issues related to the inputed datum, that are usually not arising from methodological matters but by contingent situations; moreover "country specific" just creates confusion, as the country is already writen data of herself they will not report what is usually generic issues or depending from the year!!! It goes against also what we wrote in basic instructions: </t>
    </r>
    <r>
      <rPr>
        <i/>
        <sz val="10"/>
        <color theme="0"/>
        <rFont val="Arial"/>
        <family val="2"/>
      </rPr>
      <t xml:space="preserve">Please do not report footnotes that elaborate on e.g. source data and compilation methods; these are to be described in the quality report sheet. </t>
    </r>
  </si>
  <si>
    <t>I suppressed country specific in front of footnote, this comes from some mess last year</t>
  </si>
  <si>
    <r>
      <rPr>
        <b/>
        <sz val="11"/>
        <rFont val="Arial"/>
        <family val="2"/>
      </rPr>
      <t>WEEE4.T2: recovery rates and recycling and preparing for reuse targets</t>
    </r>
    <r>
      <rPr>
        <sz val="11"/>
        <rFont val="Arial"/>
        <family val="2"/>
      </rPr>
      <t xml:space="preserve">
The minimum recovery targets for each category of WEEE to be prepared for reuse and recycling operations and for recovery operations are defined in Annex V part 3 of the Directive 2012/19/EU on waste electrical and electronic equipment (WEEE Directive). Minimum targets applicable by category from reference year 2019:
(a) for WEEE falling within category 1. Temperature exchange equipment or 4. Large equipment (any external dimension more than 50 cm),
— 85 % shall be recovered, and
— 80 % shall be prepared for re-use and recycled; 
(b) for WEEE falling within category 2. Screens, monitors, and equipment containing screens having a surface greater than 100 cm2,
— 80 % shall be recovered, and
— 70 % shall be prepared for re-use and recycled;
(c) for WEEE falling within category 5. Small equipment (no external dimension more than 50 cm) or 6. Small IT and telecommunications equipment (no external dimension more than 50 cm),
— 75 % shall be recovered, and
— 55 % shall be prepared for re-use and recycled;
(d) for WEEE falling within category 3. Lamps, 80 % shall be recycled.</t>
    </r>
  </si>
  <si>
    <t>7)     Moreover, please pay attention to the following legislation, applied to specific indicators reported in the data tables, that will arise the constraints described in the validation rules</t>
  </si>
  <si>
    <t>revision of some part of text in plausibility</t>
  </si>
  <si>
    <t>revision of some part of text in plausibility (target became recovery target et cetera)</t>
  </si>
  <si>
    <t>adding all plausibility rules</t>
  </si>
  <si>
    <t>adding plausibility</t>
  </si>
  <si>
    <t>change TOTAL to EE6</t>
  </si>
  <si>
    <t>v14m18</t>
  </si>
  <si>
    <t>Column AQ</t>
  </si>
  <si>
    <t>G27</t>
  </si>
  <si>
    <t>conditional to cell choice in report: either AM or AQ/ if AQ then K is also mandatory and appears in next line</t>
  </si>
  <si>
    <t>conditional to cell choice in report: either AM or AQ/ if AQ then K is also mandatory and appears in this line</t>
  </si>
  <si>
    <t xml:space="preserve">I put it to grey as it contains formula </t>
  </si>
  <si>
    <t>all cells to compile</t>
  </si>
  <si>
    <t>all editable cells are now unlocked</t>
  </si>
  <si>
    <t>Mandatory</t>
  </si>
  <si>
    <t>line 18 and 19</t>
  </si>
  <si>
    <t>conditional to cell choice in report: either AM or AQ/ if AQ then K is also mandatory and appears in next line
conditional to cell choice in report: either AM or AQ/ if AQ then K is also mandatory and appears in this line</t>
  </si>
  <si>
    <t>All reported values must be equal or bigger than 0 (positive values). When a formula is including empty cells, the empty cells will be accounted as zeroes.</t>
  </si>
  <si>
    <t xml:space="preserve">Threshold </t>
  </si>
  <si>
    <t>all become warning, cell H3</t>
  </si>
  <si>
    <t>cell H3: cut is 75%</t>
  </si>
  <si>
    <t>The explanatory footnotes can be used for any meaning beyond the standard footnotes.</t>
  </si>
  <si>
    <t xml:space="preserve">Lists </t>
  </si>
  <si>
    <t xml:space="preserve">Break in time series was taken off to avoid that countries are reporting outliers as Break in series and to have then mess in MDT. Country must report Break in series in the quality report, then we (ESTAT) will decide, according to our guideline: The 'b'-flag should be published in Eurobase only when the break is observable. The domain manager with the agreement of the team leader will decide when the break is observable </t>
  </si>
  <si>
    <t>columns D and E</t>
  </si>
  <si>
    <t>I suppressed the explanation in standard footnote of break in series, as it is not anymore applicable</t>
  </si>
  <si>
    <t>v15m18</t>
  </si>
  <si>
    <t xml:space="preserve">For the mandatory column "Total WEEE collected": </t>
  </si>
  <si>
    <t>Checked Cristina this was the unique solution I found out for being sure that country could fill it in. there is no Footnote because this must be chosen</t>
  </si>
  <si>
    <t>line  19, line 17 moved up to line 4</t>
  </si>
  <si>
    <t>slight change in cells D19 and F19: they gave problem as they were equal to preceeding cell, formula was copied-pasted directly   IMPORTANT: line 17 was moved up to line 4, this is the most important check to do for having right rules applied</t>
  </si>
  <si>
    <t>locks on voluntary cells holding formula AQ8 to AQ15</t>
  </si>
  <si>
    <t>AQ15</t>
  </si>
  <si>
    <t>change sums cells G11 to H11 and G16 to I11</t>
  </si>
  <si>
    <t>it was written with (..+..+..+) in place of SUM(..,..,..) causing a lot of problem</t>
  </si>
  <si>
    <t>cell AM16</t>
  </si>
  <si>
    <t>error in formula corrected (it must be used always TRIM)</t>
  </si>
  <si>
    <t>Voluntary Cells AQ8 to AQ15: WEEE collection rate with methodology B,  based on WEEE generated, by single product category</t>
  </si>
  <si>
    <r>
      <t xml:space="preserve">If the total WEEE collected is higher than the total EEE put on the market, an explanation is required in sheet </t>
    </r>
    <r>
      <rPr>
        <b/>
        <sz val="11"/>
        <rFont val="Arial"/>
        <family val="2"/>
      </rPr>
      <t>Quality report</t>
    </r>
    <r>
      <rPr>
        <sz val="11"/>
        <rFont val="Arial"/>
        <family val="2"/>
      </rPr>
      <t xml:space="preserve"> in cell B104
If the total WEEE treated is higher than total WEEE collected (see column AW to identify the categories), an explanation is required in sheet </t>
    </r>
    <r>
      <rPr>
        <b/>
        <sz val="11"/>
        <rFont val="Arial"/>
        <family val="2"/>
      </rPr>
      <t>Quality report</t>
    </r>
    <r>
      <rPr>
        <sz val="11"/>
        <rFont val="Arial"/>
        <family val="2"/>
      </rPr>
      <t xml:space="preserve"> in cell B108</t>
    </r>
  </si>
  <si>
    <t>cell AW16</t>
  </si>
  <si>
    <t>fixup conditional formatting</t>
  </si>
  <si>
    <t>cell AI16</t>
  </si>
  <si>
    <r>
      <t>7.2.4 The quantity of WEEE treated is more than the quantity of WEEE collected</t>
    </r>
    <r>
      <rPr>
        <i/>
        <sz val="9"/>
        <rFont val="Arial"/>
        <family val="2"/>
      </rPr>
      <t xml:space="preserve"> (see sheet WEEE4.T1, columns W and AW ):</t>
    </r>
  </si>
  <si>
    <t>WEEE4.T1, quality report cell 107</t>
  </si>
  <si>
    <t>WEEE4.T1 AQ8 to AQ15</t>
  </si>
  <si>
    <t>In the next subsection there are the rules applied by sheet, with the validation rules appearing in order of severity of the discrepancy</t>
  </si>
  <si>
    <t xml:space="preserve">Choice of WEEE collection rate with methodology B,  based on WEEE generated, mandatory Cells K16 and AQ16: </t>
  </si>
  <si>
    <t>With this choice, cell K16 for "WEEE Generated" and cell AQ16 "WEEE collection rate with methodology B, based on WEEE generated" become both mandatory</t>
  </si>
  <si>
    <r>
      <t xml:space="preserve">"WEEE collection rate with methodology B, based on WEEE generated" in cell AQ16 should be less or equal to 100%. Values higher than 100% must be justified in the explanatory footnote and in the quality report in cell B106. 
"WEEE collection rate with methodology B, based on WEEE generated" must be equal to the rate calculated by dividing the "Total WEEE collected" in cell W16 by the "WEEE Generated" in cell K16, according to this formula:
            AQ16 = W16 / K16
If the values are different, you have to provide a justification in the explanatory note and in sheet </t>
    </r>
    <r>
      <rPr>
        <b/>
        <sz val="11"/>
        <rFont val="Arial"/>
        <family val="2"/>
      </rPr>
      <t>Quality repor</t>
    </r>
    <r>
      <rPr>
        <sz val="11"/>
        <rFont val="Arial"/>
        <family val="2"/>
      </rPr>
      <t>t.</t>
    </r>
  </si>
  <si>
    <r>
      <t xml:space="preserve">"WEEE collection rate with methodology A, based on POM" in cell AM16 should be less or equal to 75%. Values higher than 75% must be justified in the explanatory footnote and in the quality report in cell B106. 
"WEEE collection rate with methodology A, based on POM" must be equal to the rate calculated by dividing the "Total WEEE collected" in cell W16 by the "Average weight of the three preceeding years POM" declared in cell K30 of sheet Quality report, according to this formula:
            AM16 = W16 / 'Quality report'!K30
If the values are different, you have to provide a justification in the explanatory note and in sheet </t>
    </r>
    <r>
      <rPr>
        <b/>
        <sz val="11"/>
        <rFont val="Arial"/>
        <family val="2"/>
      </rPr>
      <t>Quality report</t>
    </r>
    <r>
      <rPr>
        <sz val="11"/>
        <rFont val="Arial"/>
        <family val="2"/>
      </rPr>
      <t>.</t>
    </r>
  </si>
  <si>
    <t>Choice of WEEE collection rate with methodology A, based on POM, mandatory Cell AM16 and mandatory cell K30 in sheet Quality report</t>
  </si>
  <si>
    <t>With this choice, cell AM16 "WEEE collection rate with methodology A, based on POM" and cell K30 in sheet Quality report become both mandatory</t>
  </si>
  <si>
    <t>Additional validation rules applied in WEEE4.T1 and requiring a justification in sheet Quality report</t>
  </si>
  <si>
    <t>done later</t>
  </si>
  <si>
    <t>All rules done</t>
  </si>
  <si>
    <t>Column "Recovery rate" (cells K8 to K15) by single product category</t>
  </si>
  <si>
    <t xml:space="preserve">columns O and S title </t>
  </si>
  <si>
    <t>columns had title preparing for reuse and recycling instead of  Recycling and preparing for reuse</t>
  </si>
  <si>
    <t>cells AF and AG</t>
  </si>
  <si>
    <t>correction of highlights in helps</t>
  </si>
  <si>
    <t>All visible sheets</t>
  </si>
  <si>
    <t>Add page footer</t>
  </si>
  <si>
    <t>Eurostat logo</t>
  </si>
  <si>
    <t>Property "move but don't size with cells"</t>
  </si>
  <si>
    <t>v16m18</t>
  </si>
  <si>
    <t>List of explanatory footnotes</t>
  </si>
  <si>
    <t>v17m18</t>
  </si>
  <si>
    <t>cut country specific text</t>
  </si>
  <si>
    <t>basic instructions</t>
  </si>
  <si>
    <t xml:space="preserve">- Letters for standard footnotes (as defined by Eurostat) </t>
  </si>
  <si>
    <t xml:space="preserve">- Numbers for explanatory footnotes (to be defined by the data compilers). </t>
  </si>
  <si>
    <t>C53, C54 Footnotes section</t>
  </si>
  <si>
    <t>C54: cut country specific text and put explanatory, C53: cut text "and…"</t>
  </si>
  <si>
    <t>EEE placed on the market (POM)
(Tonnes)</t>
  </si>
  <si>
    <t>Preparing for
re-use and recycling
(Tonnes)</t>
  </si>
  <si>
    <t>Preparing for
re-use and recycling rate
(%)</t>
  </si>
  <si>
    <t xml:space="preserve">Validation rules </t>
  </si>
  <si>
    <t>many cells</t>
  </si>
  <si>
    <t>revision according to Oscar's highlights - wait approval</t>
  </si>
  <si>
    <t>WEEEx.Tx</t>
  </si>
  <si>
    <t>columns titles all adapted towards legislation/ orally approved already by Oscar</t>
  </si>
  <si>
    <r>
      <t xml:space="preserve">columns were all adapted to legislation except: </t>
    </r>
    <r>
      <rPr>
        <b/>
        <sz val="10"/>
        <rFont val="Arial"/>
        <family val="2"/>
      </rPr>
      <t xml:space="preserve">Waste treated in another Member State </t>
    </r>
    <r>
      <rPr>
        <b/>
        <sz val="10"/>
        <color theme="0"/>
        <rFont val="Arial"/>
        <family val="2"/>
      </rPr>
      <t>of the EU</t>
    </r>
    <r>
      <rPr>
        <sz val="10"/>
        <color theme="0"/>
        <rFont val="Arial"/>
        <family val="2"/>
      </rPr>
      <t xml:space="preserve"> </t>
    </r>
    <r>
      <rPr>
        <sz val="10"/>
        <rFont val="Arial"/>
        <family val="2"/>
      </rPr>
      <t xml:space="preserve">and </t>
    </r>
    <r>
      <rPr>
        <b/>
        <sz val="10"/>
        <rFont val="Arial"/>
        <family val="2"/>
      </rPr>
      <t>Waste treated outside the</t>
    </r>
    <r>
      <rPr>
        <b/>
        <sz val="10"/>
        <color theme="0"/>
        <rFont val="Arial"/>
        <family val="2"/>
      </rPr>
      <t xml:space="preserve"> EU</t>
    </r>
    <r>
      <rPr>
        <sz val="10"/>
        <color theme="0"/>
        <rFont val="Arial"/>
        <family val="2"/>
      </rPr>
      <t xml:space="preserve"> (EU </t>
    </r>
    <r>
      <rPr>
        <sz val="10"/>
        <rFont val="Arial"/>
        <family val="2"/>
      </rPr>
      <t xml:space="preserve">in place of </t>
    </r>
    <r>
      <rPr>
        <sz val="10"/>
        <color rgb="FFFF0000"/>
        <rFont val="Arial"/>
        <family val="2"/>
      </rPr>
      <t>Union</t>
    </r>
    <r>
      <rPr>
        <sz val="10"/>
        <color theme="0"/>
        <rFont val="Arial"/>
        <family val="2"/>
      </rPr>
      <t>)</t>
    </r>
    <r>
      <rPr>
        <sz val="10"/>
        <rFont val="Arial"/>
        <family val="2"/>
      </rPr>
      <t>because it is more clear (Eurobase nomenclature). Moreover the column of WEEE3 are written according the legislation of WEEE4 columns whenever the legal meaning is the same, to avoid confusion, finally just as a reminder column WEEE prepared for re-use was agreed already 2 months ago with Maria Banti, as the legal definition changed along time and it is not exactly superposing the preparing for re-use definition, but as this was a voluntary column we keep the same code (in any case these data are informational)</t>
    </r>
  </si>
  <si>
    <r>
      <rPr>
        <b/>
        <sz val="11"/>
        <rFont val="Arial"/>
        <family val="2"/>
      </rPr>
      <t>WEEE4.T1: collection rate</t>
    </r>
    <r>
      <rPr>
        <sz val="11"/>
        <rFont val="Arial"/>
        <family val="2"/>
      </rPr>
      <t xml:space="preserve">
The collection rates are set out in Article 7(1) par. 2 of the Directive 2012/19/EU on waste electrical and electronic equipment (WEEE Directive). From reference year 2019, the minimum collection rate to be achieved annually shall be 65 % of the average weight of EEE placed on the market in the three preceding years in the Member State concerned, or alternatively 85 % of WEEE generated on the territory of that Member State. Please, remember to report the chosen method in row 27 of sheet </t>
    </r>
    <r>
      <rPr>
        <b/>
        <sz val="11"/>
        <rFont val="Arial"/>
        <family val="2"/>
      </rPr>
      <t xml:space="preserve">Quality report </t>
    </r>
  </si>
  <si>
    <t>row 89</t>
  </si>
  <si>
    <r>
      <t>there was this text missing at the end:</t>
    </r>
    <r>
      <rPr>
        <sz val="10"/>
        <color theme="0"/>
        <rFont val="Arial"/>
        <family val="2"/>
      </rPr>
      <t xml:space="preserve"> in row 27 of sheet Quality report </t>
    </r>
  </si>
  <si>
    <t>WEEE treated in the Member State
(Tonnes)</t>
  </si>
  <si>
    <t>WEEE treated in another Member State of the EU
(Tonnes)</t>
  </si>
  <si>
    <t>WEEE treated outside the EU
(Tonnes)</t>
  </si>
  <si>
    <r>
      <rPr>
        <b/>
        <sz val="11"/>
        <rFont val="Arial"/>
        <family val="2"/>
      </rPr>
      <t>WEEE4.T1: WEEE treated in the Member State</t>
    </r>
    <r>
      <rPr>
        <sz val="11"/>
        <rFont val="Arial"/>
        <family val="2"/>
      </rPr>
      <t xml:space="preserve">
Under this column, as already in the former eDAMIS webforms, all the countries (even non-EU countries) have to report the WEEE treated in national facilities.</t>
    </r>
  </si>
  <si>
    <r>
      <rPr>
        <b/>
        <sz val="11"/>
        <rFont val="Arial"/>
        <family val="2"/>
      </rPr>
      <t>First,</t>
    </r>
    <r>
      <rPr>
        <sz val="11"/>
        <rFont val="Arial"/>
        <family val="2"/>
      </rPr>
      <t xml:space="preserve"> all the information requested in the sheet "GETTING STARTED" must be filled in before any other sheet.</t>
    </r>
  </si>
  <si>
    <r>
      <t xml:space="preserve">In the cell G27 of sheet </t>
    </r>
    <r>
      <rPr>
        <b/>
        <sz val="11"/>
        <rFont val="Arial"/>
        <family val="2"/>
      </rPr>
      <t>Quality report</t>
    </r>
    <r>
      <rPr>
        <sz val="11"/>
        <rFont val="Arial"/>
        <family val="2"/>
      </rPr>
      <t xml:space="preserve">, </t>
    </r>
    <r>
      <rPr>
        <u/>
        <sz val="11"/>
        <rFont val="Arial"/>
        <family val="2"/>
      </rPr>
      <t>you must choose one of the following methodologies</t>
    </r>
    <r>
      <rPr>
        <sz val="11"/>
        <rFont val="Arial"/>
        <family val="2"/>
      </rPr>
      <t xml:space="preserve"> and fill in the mandatory cell:
  - </t>
    </r>
    <r>
      <rPr>
        <u/>
        <sz val="11"/>
        <rFont val="Arial"/>
        <family val="2"/>
      </rPr>
      <t>WEEE placed on the market</t>
    </r>
    <r>
      <rPr>
        <sz val="11"/>
        <rFont val="Arial"/>
        <family val="2"/>
      </rPr>
      <t xml:space="preserve">: with this choice </t>
    </r>
    <r>
      <rPr>
        <b/>
        <sz val="11"/>
        <rFont val="Arial"/>
        <family val="2"/>
      </rPr>
      <t>cell AM16 in sheet WEEE4.T1</t>
    </r>
    <r>
      <rPr>
        <sz val="11"/>
        <rFont val="Arial"/>
        <family val="2"/>
      </rPr>
      <t xml:space="preserve"> and </t>
    </r>
    <r>
      <rPr>
        <b/>
        <sz val="11"/>
        <rFont val="Arial"/>
        <family val="2"/>
      </rPr>
      <t>cell K30 in sheet Quality report</t>
    </r>
    <r>
      <rPr>
        <sz val="11"/>
        <rFont val="Arial"/>
        <family val="2"/>
      </rPr>
      <t xml:space="preserve"> become mandatory and must be reported, </t>
    </r>
    <r>
      <rPr>
        <b/>
        <sz val="11"/>
        <rFont val="Arial"/>
        <family val="2"/>
      </rPr>
      <t>or</t>
    </r>
    <r>
      <rPr>
        <sz val="11"/>
        <rFont val="Arial"/>
        <family val="2"/>
      </rPr>
      <t xml:space="preserve">
  - </t>
    </r>
    <r>
      <rPr>
        <u/>
        <sz val="11"/>
        <rFont val="Arial"/>
        <family val="2"/>
      </rPr>
      <t>WEEE generated</t>
    </r>
    <r>
      <rPr>
        <sz val="11"/>
        <rFont val="Arial"/>
        <family val="2"/>
      </rPr>
      <t xml:space="preserve">: with this choice </t>
    </r>
    <r>
      <rPr>
        <b/>
        <sz val="11"/>
        <rFont val="Arial"/>
        <family val="2"/>
      </rPr>
      <t>cells K16</t>
    </r>
    <r>
      <rPr>
        <sz val="11"/>
        <rFont val="Arial"/>
        <family val="2"/>
      </rPr>
      <t xml:space="preserve"> and </t>
    </r>
    <r>
      <rPr>
        <b/>
        <sz val="11"/>
        <rFont val="Arial"/>
        <family val="2"/>
      </rPr>
      <t>AQ16</t>
    </r>
    <r>
      <rPr>
        <sz val="11"/>
        <rFont val="Arial"/>
        <family val="2"/>
      </rPr>
      <t xml:space="preserve"> in sheet </t>
    </r>
    <r>
      <rPr>
        <b/>
        <sz val="11"/>
        <rFont val="Arial"/>
        <family val="2"/>
      </rPr>
      <t>WEEE4.T1</t>
    </r>
    <r>
      <rPr>
        <sz val="11"/>
        <rFont val="Arial"/>
        <family val="2"/>
      </rPr>
      <t xml:space="preserve">  become mandatory and must be reported</t>
    </r>
  </si>
  <si>
    <t>If at least one cells in a column is empty: "EE6 - Total waste arising from EEE (6 categories)" must be equal or bigger than the sum of categories 1, 2, 3, 4, 5 and 6 belonging to the column. Please, be aware that if five out of the six aforementioned categories in the column are reported and the EE6 total is higher, you must properly justify the difference in the explanatory footnote in row 16, as you were used in the webforms, as in principle you could then report also the 6th value. The questionnaire has not a macro for filling in the gaps and empty cells are considered as 0 in macros and formulas.</t>
  </si>
  <si>
    <t xml:space="preserve">If all cells in a column are filled in, "EE6 - Total waste arising from EEE (6 categories)" must be equal to the sum of categories 1, 2, 3, 4, 5 and 6 belonging to the same column, according to these formulas:
            G16 = SUM(G8,G9,G10,G11,G14,G15)
            O16 = SUM(O8,O9,O10,O11,O14,O15)
            W16 = SUM(W8,W9,W10,W11,W14,W15)
            AA16 = SUM(AA8,AA9,AA10,AA11,AA14,AA15)
</t>
  </si>
  <si>
    <r>
      <t xml:space="preserve">For each product category, "Recovery rate" has a specific target, highlighted in the plausibility warnings in column AF "Recovery rate analysis". Values higher than 99% must be justified in the explanatory footnote and in the quality report in cell B114. 
"Recovery rate" must be equal to the rate calculated by dividing  "Recovery" in column G by the "Total WEEE collected" declared in sheet WEEE4.T1 column W, according to these formulas (in sequence from row 8 to row 15):
            K8 = G8 / 'WEEE4.T1'!W8   ...   K15 = G15 / 'WEEE4.T1'!W15
If the values are different, you have to provide a justification in the explanatory note and in sheet </t>
    </r>
    <r>
      <rPr>
        <b/>
        <sz val="11"/>
        <rFont val="Arial"/>
        <family val="2"/>
      </rPr>
      <t>Quality report</t>
    </r>
    <r>
      <rPr>
        <sz val="11"/>
        <rFont val="Arial"/>
        <family val="2"/>
      </rPr>
      <t>.</t>
    </r>
  </si>
  <si>
    <r>
      <t xml:space="preserve">These cells are all voluntary; a formula is already provided in case data for "WEEE Generated" are provided by category.
"WEEE collection rate with methodology B, based on WEEE generated" should be equal to the rate calculated by dividing the "Total WEEE collected" by the "WEEE Generated", per each category, according to these formulas (in sequence from row 8 to row 15):
            AQ8 = W8 / K8   ...   AQ15 = W15 / K15
if the values are different, you have to provide a justification in the explanatory note and sheet </t>
    </r>
    <r>
      <rPr>
        <b/>
        <sz val="11"/>
        <rFont val="Arial"/>
        <family val="2"/>
      </rPr>
      <t>Quality report</t>
    </r>
    <r>
      <rPr>
        <sz val="11"/>
        <rFont val="Arial"/>
        <family val="2"/>
      </rPr>
      <t>.</t>
    </r>
  </si>
  <si>
    <t>For each category, cell in "COL - Total WEEE collected" must be equal to the sum of the corresponding category cells in columns "COL_HH - WEEE collected from private households" and "COL_OTH - WEEE collected from users other than private households" (unless cells COL_HH and COL_OTH are both empty), according to these formulas (in sequence from row 8 to row 16):
            W8 = O8 + S8  ...  W16 = O16 + S16
If a cell of the mandatory column "COL - Total WEEE collected" is left empty, an explanatory footnote is required.
Please pay attention to the fact that the values declared in this column for the product categories 1, 2, 3, 4, 5 and 6 and in the total EE6 are used in the rates and targets formulas as denominators.</t>
  </si>
  <si>
    <t>For each of the applicable columns, "4. Large equipment" must be equal to the sum of rows "4a. Large equipment excluding photovoltaic panels" and "4b. Photovoltaic panels" (unless cells in categories 4a and 4b are both empty), according to these formulas:
            G11 = G12 + G13
            O11 = O12 + O13
            W11 = W12 + W13
            AA11 = AA12 + AA13</t>
  </si>
  <si>
    <r>
      <rPr>
        <b/>
        <sz val="11"/>
        <rFont val="Arial"/>
        <family val="2"/>
      </rPr>
      <t>WEEE4.T1 and WEEE4.T2: category ‘4 Large equipment’ and sub-categories ‘4a Large equipment excluding photovoltaic panels’ and  ‘4b Photovoltaic panels’</t>
    </r>
    <r>
      <rPr>
        <sz val="11"/>
        <rFont val="Arial"/>
        <family val="2"/>
      </rPr>
      <t xml:space="preserve">
For the purposes of reporting, data in category ‘4 Large equipment’ shall be disaggregated into sub-category ‘4a Large equipment excluding photovoltaic panels’ and sub-category ‘4b Photovoltaic panels’. Category ‘4 Large equipment’ will automatically show up the summations of the categories 4a and 4b. If a reporting country is not able to distinguish data under sub-categories 4a and 4b, it shall complete the cells in the different columns in the aggregate line for category ‘4 Large equipment’ only, superseeding the formula.</t>
    </r>
  </si>
  <si>
    <t>rows 90, 91 ,94,95,96</t>
  </si>
  <si>
    <t>revision according to Oscar's highlights - wait approval -  to remember in MDT to make the correct aggregate in the EU and outside the EU, if not yet implemented + other notes as reminders</t>
  </si>
  <si>
    <t>WEEE3.T1 and WEEE3.T2</t>
  </si>
  <si>
    <t xml:space="preserve">correction in the notes: </t>
  </si>
  <si>
    <r>
      <t>‘(5</t>
    </r>
    <r>
      <rPr>
        <sz val="10"/>
        <color rgb="FFFF0000"/>
        <rFont val="Arial"/>
        <family val="2"/>
      </rPr>
      <t>a</t>
    </r>
    <r>
      <rPr>
        <sz val="10"/>
        <rFont val="Arial"/>
        <family val="2"/>
      </rPr>
      <t xml:space="preserve">) Lighting equipment’ was substituted with ‘(5) Lighting equipment’ </t>
    </r>
  </si>
  <si>
    <t>5)     The text of explanatory footnotes can be entered in the worksheet 'Footnotes list'.</t>
  </si>
  <si>
    <t xml:space="preserve">If all cells in a column are filled in, "EE6 - Total waste arising from EEE (6 categories)" must be equal to the sum of categories 1, 2, 3, 4, 5 and 6 belonging to the same column, according to these formulas:
            G16 = SUM(G8,G9,G10,G11,G14,G15)
            K16 = SUM(K8,K9,K10,K11,K14,K15)
            O16 = SUM(O8,O9,O10,O11,O14,O15)
            S16 = SUM(S8,S9,S10,S11,S14,S15)
            W16 = SUM(AA8,AA9,AA10,AA11,AA14,AA15)
            AA16 = SUM(AA8,AA9,AA10,AA11,AA14,AA15)
            AE16 = SUM(AE8,AE9,AE10,AE11,AE14,AE15)
            AI16 = SUM(AI8,AI9,AI10,AI11,AI14,AI15)
</t>
  </si>
  <si>
    <t>Match of total in row "EE6 - Total waste arising from EEE (6 categories)" with the sums of the values in the mandatory columns "EEE placed on the market (POM)", "Total WEEE collected", "Waste treated in the Member State", "Waste treated in another Member State of the EU", "Waste treated outside the EU" and for the voluntary columns "WEEE Generated", "WEEE collected from private households" and "WEEE collected from users other than private households":</t>
  </si>
  <si>
    <t>Match of aggregated product category in row "4. Large equipment" with the sum of subcategories in rows "4a. Large equipment excluding photovoltaic panels" and "4b. Photovoltaic panels" (excluding reported values in columns "WEEE collection rate with methodology A, based on POM" and "WEEE collection rate with methodology B,  based on WEEE generated")</t>
  </si>
  <si>
    <t xml:space="preserve">For each of the applicable columns, "4. Large equipment" must be equal to the sum of rows "4a. Large equipment excluding photovoltaic panels" and "4b. Photovoltaic panels" (unless cells in categories 4a and 4b are both empty), according to these formulas:
            G11 = G12 + G13
            K11 = K12 + K13
            O11 = O12 + O13
            S11 = S12 + S13
            W11 = W12 + W13
            AA11 = AA12 + AA13
            AE11 = AE12 + AE13
            AI11 = AI12 + AI13
</t>
  </si>
  <si>
    <t>v18m18</t>
  </si>
  <si>
    <t>For each product category, "Preparing for re-use and recycling rate" has a specific target, highlighted in the plausibility warnings in column AG "Preparing for re-use and recycling rate analysis". Values higher than 95% must be justified in the explanatory footnote and in the quality report in cell B112. 
"Preparing for re-use and recycling rate" must be equal to the rate calculated by dividing  "Preparing for re-use and recycling" in column O by the "Total WEEE collected" declared in sheet WEEE4.T1 column W, according to these formulas (in sequence from row 8 to row 15):
            S8 = O8 / 'WEEE4.T1'!W8   ...   S15 = O15 / 'WEEE4.T1'!W15
If the values are different, you have to provide a justification in the explanatory note and in sheet Quality report.</t>
  </si>
  <si>
    <t>Match of total in row "EE6 - Total waste arising from EEE (6 categories)" with the sums of the values in the mandatory columns "Recovery", "Preparing for re-use and recycling", "Preparing for re-use" and "Recycling":</t>
  </si>
  <si>
    <t>Match of aggregated product category in row "4. Large equipment" with the sum of subcategories in rows "4a. Large equipment excluding photovoltaic panels" and "4b. Photovoltaic panels"  in the mandatory columns "Recovery", "Preparing for re-use and recycling", "Preparing for re-use" and "Recycling":</t>
  </si>
  <si>
    <t xml:space="preserve">For the mandatory column "Preparing for re-use and recycling": </t>
  </si>
  <si>
    <t>For each category, cell in "RCY_PRP_REU - Preparing for re-use and recycling" must be equal to the sum of the corresponding category cells in columns "PRP_REU - Preparing for re-use" and "RCY - Recycling" (unless cells PRP_REU and RCY are both empty), according to these formulas (in sequence from row 8 to row 16):
            S8 = W8 + AA8  ...  S16 = W16 + AA16
If a cell of the mandatory column "RCY_PRP_REU - Preparing for re-use and recycling" is left empty, an explanatory footnote is required.
Please pay attention to the fact that the values declared in this column for the product categories 1, 2, 3, 4, 5 and 6 are used in the rates and targets formulas.</t>
  </si>
  <si>
    <t>If "Preparing for re-use and recycling" is higher than "Recovery (including preparing for reuse)", an explanation is required in sheet Quality report in cell B110
If "Preparing for re-use and recycling" is higher than 95%, an explanation is required in sheet Quality report in cell B112
If "Recovery" is higher than 99%, an explanation is required in sheet Quality report in cell B114</t>
  </si>
  <si>
    <t>Column "Preparing for re-use and recycling rate" (cells S8 to S15) by single product category</t>
  </si>
  <si>
    <r>
      <t xml:space="preserve">From reference year 2019, all pink cells in sheet </t>
    </r>
    <r>
      <rPr>
        <b/>
        <sz val="11"/>
        <rFont val="Arial"/>
        <family val="2"/>
      </rPr>
      <t>Quality report</t>
    </r>
    <r>
      <rPr>
        <sz val="11"/>
        <rFont val="Arial"/>
        <family val="2"/>
      </rPr>
      <t xml:space="preserve"> that have a thick black border contain a drop down from which an element must be chosen. As soon as the element is chosen, this cell becomes white. Reference year 2018 is voluntary.</t>
    </r>
  </si>
  <si>
    <t>WARNINGS FOR QUALITY REPORT</t>
  </si>
  <si>
    <t>Preparing for re-use and recycling in place of wrong Reciclin and preparing for re-use ; additional information on mandatory reporting reference year for the Quality report</t>
  </si>
  <si>
    <t>Additional information on mandatory reporting reference year for the Quality report</t>
  </si>
  <si>
    <t>v19m18</t>
  </si>
  <si>
    <t>Comments added</t>
  </si>
  <si>
    <t>comments added on voluntary formula cells</t>
  </si>
  <si>
    <t>comments added on voluntary formula cells for prepared for reuse - to be added to production release</t>
  </si>
  <si>
    <t>For country_v20m18</t>
  </si>
  <si>
    <t>WATERMARK formulas hide</t>
  </si>
  <si>
    <r>
      <t xml:space="preserve">Added watermark </t>
    </r>
    <r>
      <rPr>
        <b/>
        <sz val="10"/>
        <color rgb="FFFF0000"/>
        <rFont val="Arial"/>
        <family val="2"/>
      </rPr>
      <t>Not to be used for data transmission</t>
    </r>
    <r>
      <rPr>
        <sz val="10"/>
        <color rgb="FFFF0000"/>
        <rFont val="Arial"/>
        <family val="2"/>
      </rPr>
      <t xml:space="preserve"> </t>
    </r>
    <r>
      <rPr>
        <sz val="10"/>
        <rFont val="Arial"/>
        <family val="2"/>
      </rPr>
      <t>in cell F6 and deleted all Unit codes in row 5</t>
    </r>
  </si>
  <si>
    <t>CELL F6</t>
  </si>
  <si>
    <t xml:space="preserve">borders style wrong, taken then from WEEE3.T1 from </t>
  </si>
  <si>
    <t>Colour of links hyperlink</t>
  </si>
  <si>
    <t>all set to black, no way to have it uniform</t>
  </si>
  <si>
    <t>WEEE3.T1, Locks</t>
  </si>
  <si>
    <t>Wrong assumption on lock on voluntary data/formula lock and mix up of the rules
Wrong
WEEE3.T1 S8 S11 1 999 Formulas G8 YES 
WEEE3.T1 S14 S20 1 999 Formulas G8 YES 
corrected:
WEEE3.T1 S8 S10 1 999 Formulas G8 YES 
WEEE3.T1 S12 S20 1 999 Formulas G8 YES 
cell S11 is already covered in another formula (avoidance of superposition)</t>
  </si>
  <si>
    <t>Locks: change of rows 3 and 4</t>
  </si>
  <si>
    <t>Locks: cells appeared unlocked even if locked, I had to unlock and then lock to have all locked</t>
  </si>
  <si>
    <t>strange issue: checked also in original, to speak with Cesar</t>
  </si>
  <si>
    <t>panel to fix</t>
  </si>
  <si>
    <t>strange issue: checked also in original, to speak with Cesar why left  panel was not frozen</t>
  </si>
  <si>
    <t>quality report</t>
  </si>
  <si>
    <t>locked cells G10 and G13</t>
  </si>
  <si>
    <t>locked cells  G10 and G13</t>
  </si>
  <si>
    <t>T</t>
  </si>
  <si>
    <t>AE column</t>
  </si>
  <si>
    <t>corrected right links to WEEE4.T1 column W (collection)</t>
  </si>
  <si>
    <t>For country_v21m19</t>
  </si>
  <si>
    <t>all tables</t>
  </si>
  <si>
    <t>watermark off and codes</t>
  </si>
  <si>
    <t xml:space="preserve">cut out of watermark "not for publication" and reinsertion of codes </t>
  </si>
  <si>
    <t>PC</t>
  </si>
  <si>
    <t>AVG_3Y</t>
  </si>
  <si>
    <t>This sheet is only meant to support validation. None of these values will be uploaded into Eurostat systems.</t>
  </si>
  <si>
    <t>Estimation of EEE second hand imported and placed on the market  - Tonnes</t>
  </si>
  <si>
    <t>Estimation of EEE second hand exported and placed on the market  - Tonnes</t>
  </si>
  <si>
    <t>Collection of WEEE in unofficial streams (not to be counted in the collection column...)</t>
  </si>
  <si>
    <t>Free textuual complementary information on the voluntary second hand and stocks declarations (e.g.: if second hand imports and exports estimates are included in the balance of PoM, final destiny of stocks...)</t>
  </si>
  <si>
    <t xml:space="preserve">10. Voluntary reporting </t>
  </si>
  <si>
    <t>Please provide any additional information you deem important to better understand outliers or specific situations occurring in your country that are impedements for reaching the targets (e.g stolen parts from WEEE, unrecorded amounts treated or recycled, reports not received from WEEE treatment operators settled abroad)</t>
  </si>
  <si>
    <t>Reference years</t>
  </si>
  <si>
    <t>Voluntary Reporting</t>
  </si>
  <si>
    <t>Voluntary reporting of second hand EEE and WEEE stocks</t>
  </si>
  <si>
    <r>
      <t xml:space="preserve">For </t>
    </r>
    <r>
      <rPr>
        <b/>
        <sz val="10"/>
        <rFont val="Arial"/>
        <family val="2"/>
      </rPr>
      <t>voluntary optional use</t>
    </r>
    <r>
      <rPr>
        <sz val="10"/>
        <rFont val="Arial"/>
        <family val="2"/>
      </rPr>
      <t xml:space="preserve"> by the reporting country, at their discrection</t>
    </r>
  </si>
  <si>
    <r>
      <rPr>
        <b/>
        <sz val="10"/>
        <color rgb="FFFF0000"/>
        <rFont val="Times New Roman"/>
        <family val="1"/>
      </rPr>
      <t xml:space="preserve">Special note for the attention of the reporting officer: </t>
    </r>
    <r>
      <rPr>
        <b/>
        <sz val="10"/>
        <rFont val="Times New Roman"/>
        <family val="1"/>
      </rPr>
      <t xml:space="preserve">
</t>
    </r>
    <r>
      <rPr>
        <b/>
        <sz val="10"/>
        <color theme="0"/>
        <rFont val="Times New Roman"/>
        <family val="1"/>
      </rPr>
      <t>This voluntary sheet is treated as confidential and will only be shared with DG ENV and companies collaborating with the Commission under specific contracts, for data validation and research purposes.
In the event that these data (or part of it) are judged of high quality, Eurostat will contact the reporting officer asking for permission to publish parts of these information (e.g. as metadata). Only the finally agreed parts may be published.</t>
    </r>
  </si>
  <si>
    <r>
      <t xml:space="preserve">a)    </t>
    </r>
    <r>
      <rPr>
        <b/>
        <sz val="11"/>
        <rFont val="Arial"/>
        <family val="2"/>
      </rPr>
      <t>Quality report</t>
    </r>
    <r>
      <rPr>
        <sz val="11"/>
        <rFont val="Arial"/>
        <family val="2"/>
      </rPr>
      <t xml:space="preserve"> (orange sheet, </t>
    </r>
    <r>
      <rPr>
        <b/>
        <sz val="11"/>
        <rFont val="Arial"/>
        <family val="2"/>
      </rPr>
      <t>mandatory from reference year 2019</t>
    </r>
    <r>
      <rPr>
        <sz val="11"/>
        <rFont val="Arial"/>
        <family val="2"/>
      </rPr>
      <t>): please explain the choice for the methodology to be applied for the collection rates (row 27). Please fill in all the parts and pay particular attention to fill in the list boxes (the cells with a thick border that appear in red) and the cells that appear in red. White and red cells are mandatory; light blue cells are voluntary.</t>
    </r>
  </si>
  <si>
    <t xml:space="preserve">From reference year 2019, it is mandatory to report the methodological information according to Commission Implementing Decision (EU) 2019/2193 (the so-called 6 category reporting obligation). In the orange sheet named 'Quality report', please provide information on the sources available and methodology used to produce the statistics on waste electrical and electronic equipment. Please choose the methodology for the WEEE calculation rate to be applied for your country (either methodology A based on the total average weight of EEE placed on the market in the three preceding years or methodology B based on the total WEEE generated on the territory, according to article 7, point 1, second paragraph of Directive 2012/19/EU). </t>
  </si>
  <si>
    <r>
      <t xml:space="preserve">All the mandatory white cells in tables </t>
    </r>
    <r>
      <rPr>
        <b/>
        <sz val="11"/>
        <rFont val="Arial"/>
        <family val="2"/>
      </rPr>
      <t>WEEE4.T1</t>
    </r>
    <r>
      <rPr>
        <sz val="11"/>
        <rFont val="Arial"/>
        <family val="2"/>
      </rPr>
      <t xml:space="preserve"> and </t>
    </r>
    <r>
      <rPr>
        <b/>
        <sz val="11"/>
        <rFont val="Arial"/>
        <family val="2"/>
      </rPr>
      <t>WEEE4.T2</t>
    </r>
    <r>
      <rPr>
        <sz val="11"/>
        <rFont val="Arial"/>
        <family val="2"/>
      </rPr>
      <t xml:space="preserve">, must be filled-in. For any mandatory cell that is not filled in, justification aside each empty cell must be provided with the explanatory footnotes.
Only from reference year 2019, all the mandatory drop down cells (thick border cells), pink cells and white cells in sheet </t>
    </r>
    <r>
      <rPr>
        <b/>
        <sz val="11"/>
        <rFont val="Arial"/>
        <family val="2"/>
      </rPr>
      <t>Quality report</t>
    </r>
    <r>
      <rPr>
        <sz val="11"/>
        <rFont val="Arial"/>
        <family val="2"/>
      </rPr>
      <t xml:space="preserve"> must be filled in. </t>
    </r>
  </si>
  <si>
    <t>This reporting template allows Member States to report WEEE according to Commission Implementing Decision (EU) 2019/2193 (mandatory from reference year 2019, the so-called 6 category reporting obligation).</t>
  </si>
  <si>
    <r>
      <rPr>
        <b/>
        <sz val="11"/>
        <rFont val="Arial"/>
        <family val="2"/>
      </rPr>
      <t>Then, mandatory from reference year 2019, the first cell to be filled in should be cell G27 of sheet Quality report</t>
    </r>
    <r>
      <rPr>
        <sz val="11"/>
        <rFont val="Arial"/>
        <family val="2"/>
      </rPr>
      <t xml:space="preserve">, in order to ensure that the correct appearance of the mandatory data and validations rules are applied in table </t>
    </r>
    <r>
      <rPr>
        <b/>
        <sz val="11"/>
        <rFont val="Arial"/>
        <family val="2"/>
      </rPr>
      <t>WEEE4.T1</t>
    </r>
  </si>
  <si>
    <r>
      <rPr>
        <sz val="11"/>
        <rFont val="Arial"/>
        <family val="2"/>
      </rPr>
      <t xml:space="preserve">b)    </t>
    </r>
    <r>
      <rPr>
        <b/>
        <sz val="11"/>
        <rFont val="Arial"/>
        <family val="2"/>
      </rPr>
      <t xml:space="preserve">Tables WEEE4.T1 and WEEE4.T2 (reference year 2019) </t>
    </r>
  </si>
  <si>
    <t>adaptation for 2022 data collection</t>
  </si>
  <si>
    <t>OGP</t>
  </si>
  <si>
    <t>Adaptation of Macro 23 and 24 (special macro)</t>
  </si>
  <si>
    <t>from WEEE-6 Questionnaire for WEEE unprotected for DSD_6
to WEEE-6 Questionnaire for WEEE unprotected for DSD_6_v4_m19</t>
  </si>
  <si>
    <t>17 March-20 May 2022</t>
  </si>
  <si>
    <t xml:space="preserve">Adaptation of Macro </t>
  </si>
  <si>
    <t>Support on the fly to Cristina: first corrections to macro for making it work with the sole 6 categories</t>
  </si>
  <si>
    <t>GG</t>
  </si>
  <si>
    <t>clean of WEEE3 reference in INDEX, Basic Instructions and Validation rules - format checklist - typo corrections</t>
  </si>
  <si>
    <t>WEEE-6 Questionnaire for WEEE unprotected for DSD_6_v2_m19</t>
  </si>
  <si>
    <t>WEEE-6 Questionnaire for WEEE unprotected for DSD_6_v4_m24</t>
  </si>
  <si>
    <t>WEEE-6 Questionnaire for WEEE unprotected for DSD_6_v5_m24</t>
  </si>
  <si>
    <t>final check out</t>
  </si>
  <si>
    <t xml:space="preserve">Adaptation for new prefilling macros. correction of macro that was not working correclty (restore colours). See file "Comparison 2022 versus 2021" - delete in validation sheet (SSS) of the lines related to WEEE3 tables </t>
  </si>
  <si>
    <t>1: splitting WEEE6 from WEEE10 questionnaire 2 adding Voluntary Reporting sheet Adapting INDEX (voluntary sheet) 3 changing format in the WEEE4.T1 and WEEE4.T2 cells to decimal format - 4 list param changes</t>
  </si>
  <si>
    <t>WEEE-6Categories_ready_for_countries_v6_m24</t>
  </si>
  <si>
    <r>
      <t>final checks of validation formulas in SSS: to add to manual what to check (</t>
    </r>
    <r>
      <rPr>
        <b/>
        <sz val="10"/>
        <rFont val="Arial"/>
        <family val="2"/>
      </rPr>
      <t>Quality report</t>
    </r>
    <r>
      <rPr>
        <sz val="10"/>
        <rFont val="Arial"/>
        <family val="2"/>
      </rPr>
      <t xml:space="preserve">  set to visible, </t>
    </r>
    <r>
      <rPr>
        <b/>
        <sz val="10"/>
        <rFont val="Arial"/>
        <family val="2"/>
      </rPr>
      <t xml:space="preserve">POM </t>
    </r>
    <r>
      <rPr>
        <sz val="10"/>
        <rFont val="Arial"/>
        <family val="2"/>
      </rPr>
      <t xml:space="preserve">set to visible, </t>
    </r>
    <r>
      <rPr>
        <b/>
        <sz val="10"/>
        <rFont val="Arial"/>
        <family val="2"/>
      </rPr>
      <t>WEEE4.T1</t>
    </r>
    <r>
      <rPr>
        <sz val="10"/>
        <rFont val="Arial"/>
        <family val="2"/>
      </rPr>
      <t xml:space="preserve"> set to show row 8 as first row; </t>
    </r>
    <r>
      <rPr>
        <b/>
        <i/>
        <sz val="10"/>
        <rFont val="Arial"/>
        <family val="2"/>
      </rPr>
      <t>Validation rules</t>
    </r>
    <r>
      <rPr>
        <sz val="10"/>
        <rFont val="Arial"/>
        <family val="2"/>
      </rPr>
      <t xml:space="preserve"> must be focused on A1 before protecting)  - Format check: few things to correct, not so well explained in the manual to add to the manual</t>
    </r>
  </si>
  <si>
    <t>WASTE-2024-DC</t>
  </si>
  <si>
    <t>30 June 2024</t>
  </si>
  <si>
    <t>(+352) 4301 33087</t>
  </si>
  <si>
    <t xml:space="preserve">ESTAT-DATA-METADATA-SERVICES@ec.europa.eu </t>
  </si>
  <si>
    <t>https://webgate.ec.europa.eu/edamis4</t>
  </si>
  <si>
    <t>COMMON TO ALL (OR MOST)  QUESTIONNAIRE</t>
  </si>
  <si>
    <t>SPECIFIC TO THIS QUESTIONNAIRE</t>
  </si>
  <si>
    <t>Parameter</t>
  </si>
  <si>
    <t>Value</t>
  </si>
  <si>
    <t>(Valid values)</t>
  </si>
  <si>
    <t>DevelopementMode</t>
  </si>
  <si>
    <t>TRUE (during development)
FALSE (For real reporting and testing)</t>
  </si>
  <si>
    <t>ForbiddenString</t>
  </si>
  <si>
    <t>E58</t>
  </si>
  <si>
    <t>not available</t>
  </si>
  <si>
    <t>Please verify the explanatory note sufficiently explains why the data is not available</t>
  </si>
  <si>
    <t>not reported</t>
  </si>
  <si>
    <t>unavailable data</t>
  </si>
  <si>
    <t>no data available</t>
  </si>
  <si>
    <t>B</t>
  </si>
  <si>
    <t>break in time series</t>
  </si>
  <si>
    <t>estimated data</t>
  </si>
  <si>
    <t>provisional</t>
  </si>
  <si>
    <t>BP</t>
  </si>
  <si>
    <t>BEP</t>
  </si>
  <si>
    <t>23 May 2024</t>
  </si>
  <si>
    <t>Administration de l'environnement</t>
  </si>
  <si>
    <t>Unité Surveillance et Evaluation de l'Environnement</t>
  </si>
  <si>
    <t>(00352) 405656 - 1</t>
  </si>
  <si>
    <t>collection rate not achieved</t>
  </si>
  <si>
    <t>Original formula substituted by a hardcoded value</t>
  </si>
  <si>
    <t>Go to cell</t>
  </si>
  <si>
    <t>W9</t>
  </si>
  <si>
    <t>W10</t>
  </si>
  <si>
    <t>W12</t>
  </si>
  <si>
    <t>W13</t>
  </si>
  <si>
    <t>W14</t>
  </si>
  <si>
    <t>K13</t>
  </si>
  <si>
    <t>S13</t>
  </si>
  <si>
    <t>not relevant since no photovoltaic panels were collected</t>
  </si>
  <si>
    <t>below 100%</t>
  </si>
  <si>
    <t>www.emwelt.lu</t>
  </si>
  <si>
    <t>except section 2.3 where general contact detail should be given (infos@aev.etat.lu / 405656-1)</t>
  </si>
  <si>
    <t>All the members of Ecotrel, the unique Producer Responsibility Organisation, must anually report the number of units they have put on the market. An estimate of the average unit weight can thus be used to provide information on the total weight. These estimated are based on a publication from the United Nations University (Forti, V., Baldé, K., &amp; Kuehr, R. (2018). E-waste Statistics: Guidelines on Classification, Reporting and Indicators, second edition. Bonn: United Nations University)</t>
  </si>
  <si>
    <t>Article 35 of the national law on waste (loi modifiée du 21 mars 2012 relative aux déchets) obliges every producer of products to provide an annual report to the Administration, with informations about the quantities put on the market, the quantities collected and treated. These annual reports are verified and, if necessary, further explanations are requested. The PRO fullfills this obligation by submitting one consolidated report to the Administration for all its members.</t>
  </si>
  <si>
    <t>The main source is the data provided by the only PRO Ecotrel. The data of individual producers were not taken into account as they account for less than 5% of the market and the data provided is often of lower quality, either incomplete or obviously wrong. It should be mentionned that the EEE POM by individual producers are often specific medical equipment which have a long lifespan and are therefore difficult to account for correctly in the different targets. Efforts to help individual producers improve their annual reports have to be done and are currently under discussion. There must also be noted that for some categories, like beverage distributors, there is no put on the market as they are made available via leasing or renting options.</t>
  </si>
  <si>
    <t>The data for WEEE generated is calculated by taking into account the product lifespan given in the WEEE calculation tool as well as the data for POM. The POM data has been updated in the WEEE calculation tool by considering the data from Ecotrel.</t>
  </si>
  <si>
    <t xml:space="preserve">The WEEE collected from private households are either brought to public ressources centres, or to the distributors which can bring them back in the same centres or at specific merging places organised by the PRO Ecotrel.
Through conventions with the ressources centres and with its own merging places, Ecotrel gathers every information on the WEEE collected from households.
As for the collection, these data are based on direct weighing from the various collection or storage facilities (with avoidance of double-counting). The fact that there is only one PRO for WEEE facilitates the avoidance of double-counting, as they centralize and report all informations.
Concerning WEEE arising from the B2B commerce, the annual reports of the producers or their PRO must provide informations on the WEEE collected.
But as stated above, the data of individual producers were not taken into account as they account for less than 5% of the market and the data provided is often of lower quality, either incomplete or obviously wrong. 
There must also be noted that, in some cases, especially for non-household medical devices, the long-lasting of these equipment does not allow any production of waste, which makes the reporting of these categories uneasy.
</t>
  </si>
  <si>
    <t>The annual reports of the producers or their PRO must provide all informations on the preparing for re-use, recycling and recovery of WEEE.</t>
  </si>
  <si>
    <t>The annual reports of the producers or their PRO must provide all informations on the WEEE treated.</t>
  </si>
  <si>
    <t>The sector is correctly covered. The fact that there is only one PRO influences positively the quality of the data. See also point 7.1 for the data from individual reports.</t>
  </si>
  <si>
    <t>The categories used in Luxembourg are those from the 2012/19/EC WEEE directive.</t>
  </si>
  <si>
    <t>The recovery rates and the preparing for re-use and recycling rates have been obtained by the PRO from the companies which it has contracted with; this includes the treatment plants outside Luxembourg. The PRO must give every year a complete feedback on the waste streams, destinations and recovery rates and preparation for re-use and recycling rates in its annual report due to the Administration.</t>
  </si>
  <si>
    <t xml:space="preserve">As there are no final treatment plans in Luxembourg for WEEE, there is no such import .
An intermediate treatment plant of WEEE dismantling exists though, but as the pretreated WEEE in this unit does not appear in the LU reporting, but only the end-treatment of it, there is no concern of double counting.
</t>
  </si>
  <si>
    <t xml:space="preserve">Producers and the PRO must report on their WEEE management once a year through an annual report, accordingly to the national waste law. The analysis of these reports shows if there are problems, and whether action should be taken. Plausability checks are performed and a comparison between different data are done. The more, time consistency is checked before validation. The environment Administration contacts producers who are freeriders, often identificated with help of the PRO, and gives them all information to comply with WEEE legislation. </t>
  </si>
  <si>
    <t>As stated above, the data on WEEE collected from other than private households are not of satisfying quality. The recently voted law should however improve this situation. The more, the PRO will directly introduce non-household equipment statistics to their report.</t>
  </si>
  <si>
    <t>The category EE_TEE mainly includes refrigerators of which 86,02% are used for material recycling and preparation for reuse and another 13.63% for energetic use. Thus only 0.35% is not recovered. Details can be found at https://sdk.lu/wp-content/uploads/2023/05/Kuehlgeraete-EN-2023.pdf.</t>
  </si>
  <si>
    <t>no such differences</t>
  </si>
  <si>
    <t>Ecotrel (2022). Rapport annuel</t>
  </si>
  <si>
    <t>The recently voted law, aiming to transpose Directive 2018/849 and to replace the existing grand-ducal regulation, sets various points. The strongest of it is an article on reuse of non-waste EEE as well as a separate stockage of WEEE that could be prepared for reuse. The more the new law imposes the manual dismantling of WEEE to achieve a better recycling performance afterwards and separate the valuable but also hazardous elements like batteries. Besides the legislative modifications, the PRO conducts several awareness-raising communications in this context. On a more practical side, the Social ReUse project initiated by the PRO in collaboration with the resource centers promotes the reuse of EEE. Citizens can bring their device to a certain number of bring-points where the EEE can be checked and introduced again into the second-hand market.</t>
  </si>
  <si>
    <t>Both the luxemburgian PRO for WEEE – ECOTREL - and SuperDrecksKëscht, national mission of hazardous waste management (amongst them WEEE) cooperate together in actions like Flécken a Léinen, an internet site designed to help people lending EEE or having them repaired when broken. Both of them provide a lot of informations on their internet site, and can collaborate also for awareness-raising campaings. They also inform citizens in the ressources centers about WEEE management. In these centers, ECOTREL also organizes the take-back of EEE or WEEE valid for preparation for reuse with social partners, and so informs citizens about the importance of waste hierarchy. Both Ecotrel and SuperDrecksKëscht organize and conduct on a regular basis training sessions of the personal of resource centers on WEEE and EEE environmentally sound separation.</t>
  </si>
  <si>
    <t>In the case of export outside the EU, no specific documentary evidence has been defined, but article 30 of the national law on waste (loi modifiée du 21 mars 2012 relative aux déchets) states that export of wastes for recovery or disposal outside the EU can only be done by companies authorized by the Ministry of Luxembourg. As a result of this, the producers and the PRO can only contract with companies which are authorized in their country of location for the treatment of WEEE. These authorisations have to be provided to them, and they have to provide them to the administration, for example in the case of the PRO in the frame of their agreement or through a written assent asked to the Administration. The Administration can ask such evidences like “environment permits” or other official authorisation document issued from an administration or Ministry. These documents are actually always asked in the frame of the agreement delivery of the PRO and they are verified: activity for which an authorization was delivered, period of validity, validating entity…. The more the transferts of a part of WEEE are covered by Regulation (EC) 1013/2006 where data are provided to the agency about every transfert.</t>
  </si>
  <si>
    <t>infos@aev.etat.lu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</si>
</sst>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1"/>
      <name val="Arial"/>
      <family val="2"/>
    </font>
    <font>
      <b/>
      <sz val="9"/>
      <name val="Arial"/>
      <family val="2"/>
    </font>
    <font>
      <b/>
      <sz val="11"/>
      <name val="Arial"/>
      <family val="2"/>
    </font>
    <font>
      <sz val="10"/>
      <color rgb="FF000000"/>
      <name val="Times New Roman"/>
      <family val="1"/>
    </font>
    <font>
      <b/>
      <sz val="12"/>
      <name val="Times New Roman"/>
      <family val="1"/>
    </font>
    <font>
      <sz val="11"/>
      <color indexed="10"/>
      <name val="Arial"/>
      <family val="2"/>
    </font>
    <font>
      <sz val="11"/>
      <name val="Calibri"/>
      <family val="2"/>
      <scheme val="minor"/>
    </font>
    <font>
      <sz val="11"/>
      <color rgb="FFFF0000"/>
      <name val="Times New Roman"/>
      <family val="1"/>
    </font>
    <font>
      <b/>
      <sz val="10"/>
      <color rgb="FF000000"/>
      <name val="Times New Roman"/>
      <family val="1"/>
    </font>
    <font>
      <b/>
      <sz val="9"/>
      <name val="Times New Roman"/>
      <family val="1"/>
    </font>
    <font>
      <sz val="10"/>
      <color theme="1"/>
      <name val="Times New Roman"/>
      <family val="1"/>
    </font>
    <font>
      <sz val="9"/>
      <name val="Arial"/>
      <family val="2"/>
    </font>
    <font>
      <u/>
      <sz val="10"/>
      <color indexed="12"/>
      <name val="Arial"/>
      <family val="2"/>
    </font>
    <font>
      <u/>
      <sz val="9"/>
      <color indexed="12"/>
      <name val="Arial"/>
      <family val="2"/>
    </font>
    <font>
      <u/>
      <sz val="11"/>
      <color indexed="12"/>
      <name val="Arial"/>
      <family val="2"/>
    </font>
    <font>
      <b/>
      <sz val="11"/>
      <color indexed="8"/>
      <name val="Arial"/>
      <family val="2"/>
    </font>
    <font>
      <sz val="9"/>
      <color indexed="10"/>
      <name val="Arial"/>
      <family val="2"/>
    </font>
    <font>
      <b/>
      <sz val="11"/>
      <color indexed="10"/>
      <name val="Arial"/>
      <family val="2"/>
    </font>
    <font>
      <i/>
      <sz val="11"/>
      <name val="Arial"/>
      <family val="2"/>
    </font>
    <font>
      <b/>
      <sz val="10"/>
      <color indexed="48"/>
      <name val="Arial"/>
      <family val="2"/>
    </font>
    <font>
      <b/>
      <sz val="10"/>
      <name val="Times New Roman"/>
      <family val="1"/>
    </font>
    <font>
      <sz val="9"/>
      <color indexed="81"/>
      <name val="Tahoma"/>
      <family val="2"/>
    </font>
    <font>
      <i/>
      <sz val="9"/>
      <name val="Arial"/>
      <family val="2"/>
    </font>
    <font>
      <sz val="10"/>
      <name val="Arial"/>
      <family val="2"/>
      <charset val="238"/>
    </font>
    <font>
      <b/>
      <sz val="12"/>
      <color rgb="FF000000"/>
      <name val="Arial"/>
      <family val="2"/>
    </font>
    <font>
      <b/>
      <sz val="11"/>
      <color rgb="FF000000"/>
      <name val="Arial"/>
      <family val="2"/>
    </font>
    <font>
      <b/>
      <sz val="9"/>
      <color theme="1"/>
      <name val="Arial"/>
      <family val="2"/>
    </font>
    <font>
      <i/>
      <sz val="9"/>
      <color theme="1"/>
      <name val="Arial"/>
      <family val="2"/>
    </font>
    <font>
      <b/>
      <sz val="9"/>
      <name val="Arial"/>
      <family val="2"/>
      <charset val="238"/>
    </font>
    <font>
      <b/>
      <sz val="10"/>
      <name val="Arial"/>
      <family val="2"/>
    </font>
    <font>
      <b/>
      <sz val="11"/>
      <color theme="1"/>
      <name val="Calibri"/>
      <family val="2"/>
      <charset val="238"/>
      <scheme val="minor"/>
    </font>
    <font>
      <sz val="8"/>
      <name val="Calibri"/>
      <family val="2"/>
      <scheme val="minor"/>
    </font>
    <font>
      <b/>
      <sz val="11"/>
      <color theme="0"/>
      <name val="Calibri"/>
      <family val="2"/>
      <charset val="238"/>
      <scheme val="minor"/>
    </font>
    <font>
      <sz val="11"/>
      <color theme="1"/>
      <name val="Calibri"/>
      <family val="2"/>
      <charset val="238"/>
      <scheme val="minor"/>
    </font>
    <font>
      <sz val="11"/>
      <name val="Calibri"/>
      <family val="2"/>
      <charset val="238"/>
      <scheme val="minor"/>
    </font>
    <font>
      <b/>
      <sz val="11"/>
      <name val="Calibri"/>
      <family val="2"/>
      <charset val="238"/>
      <scheme val="minor"/>
    </font>
    <font>
      <sz val="9"/>
      <color theme="1"/>
      <name val="Arial"/>
      <family val="2"/>
    </font>
    <font>
      <b/>
      <sz val="11"/>
      <color rgb="FF000000"/>
      <name val="Calibri"/>
      <family val="2"/>
      <charset val="238"/>
      <scheme val="minor"/>
    </font>
    <font>
      <sz val="11"/>
      <color theme="1"/>
      <name val="Times New Roman"/>
      <family val="1"/>
      <charset val="238"/>
    </font>
    <font>
      <b/>
      <sz val="12"/>
      <name val="Times New Roman"/>
      <family val="1"/>
      <charset val="238"/>
    </font>
    <font>
      <b/>
      <sz val="11"/>
      <color rgb="FFFF0000"/>
      <name val="Times New Roman"/>
      <family val="1"/>
      <charset val="238"/>
    </font>
    <font>
      <sz val="11"/>
      <color rgb="FFFF0000"/>
      <name val="Times New Roman"/>
      <family val="1"/>
      <charset val="238"/>
    </font>
    <font>
      <sz val="10"/>
      <color theme="1"/>
      <name val="Times New Roman"/>
      <family val="1"/>
      <charset val="238"/>
    </font>
    <font>
      <sz val="10"/>
      <color rgb="FF000000"/>
      <name val="Times New Roman"/>
      <family val="1"/>
      <charset val="238"/>
    </font>
    <font>
      <i/>
      <sz val="10"/>
      <color rgb="FF000000"/>
      <name val="Times New Roman"/>
      <family val="1"/>
      <charset val="238"/>
    </font>
    <font>
      <sz val="10"/>
      <name val="Times New Roman"/>
      <family val="1"/>
      <charset val="238"/>
    </font>
    <font>
      <sz val="10"/>
      <color theme="0"/>
      <name val="Times New Roman"/>
      <family val="1"/>
      <charset val="238"/>
    </font>
    <font>
      <b/>
      <sz val="10"/>
      <name val="Times New Roman"/>
      <family val="1"/>
      <charset val="238"/>
    </font>
    <font>
      <b/>
      <sz val="10"/>
      <color rgb="FFFF0000"/>
      <name val="Times New Roman"/>
      <family val="1"/>
      <charset val="238"/>
    </font>
    <font>
      <b/>
      <sz val="10"/>
      <color rgb="FF000000"/>
      <name val="Arial"/>
      <family val="2"/>
    </font>
    <font>
      <b/>
      <sz val="9"/>
      <color theme="1"/>
      <name val="Times New Roman"/>
      <family val="1"/>
    </font>
    <font>
      <b/>
      <sz val="16"/>
      <name val="Times New Roman"/>
      <family val="1"/>
      <charset val="238"/>
    </font>
    <font>
      <sz val="9"/>
      <color theme="1"/>
      <name val="Arial Narrow"/>
      <family val="2"/>
      <charset val="238"/>
    </font>
    <font>
      <b/>
      <sz val="12"/>
      <color theme="1"/>
      <name val="Times New Roman"/>
      <family val="1"/>
      <charset val="238"/>
    </font>
    <font>
      <b/>
      <sz val="12"/>
      <color rgb="FFFF0000"/>
      <name val="Times New Roman"/>
      <family val="1"/>
      <charset val="238"/>
    </font>
    <font>
      <sz val="11"/>
      <name val="Times New Roman"/>
      <family val="1"/>
      <charset val="238"/>
    </font>
    <font>
      <b/>
      <sz val="14"/>
      <color rgb="FFFF0000"/>
      <name val="Times New Roman"/>
      <family val="1"/>
      <charset val="238"/>
    </font>
    <font>
      <sz val="12"/>
      <color rgb="FF000000"/>
      <name val="Times New Roman"/>
      <family val="1"/>
      <charset val="238"/>
    </font>
    <font>
      <sz val="11"/>
      <color rgb="FFC00000"/>
      <name val="Times New Roman"/>
      <family val="1"/>
      <charset val="238"/>
    </font>
    <font>
      <sz val="9"/>
      <name val="Times New Roman"/>
      <family val="1"/>
      <charset val="238"/>
    </font>
    <font>
      <b/>
      <sz val="9"/>
      <color rgb="FFFF0000"/>
      <name val="Times New Roman"/>
      <family val="1"/>
      <charset val="238"/>
    </font>
    <font>
      <sz val="11"/>
      <color rgb="FFFF0000"/>
      <name val="Calibri"/>
      <family val="2"/>
      <charset val="238"/>
      <scheme val="minor"/>
    </font>
    <font>
      <sz val="10"/>
      <name val="Times New Roman"/>
      <family val="1"/>
    </font>
    <font>
      <i/>
      <sz val="10"/>
      <color rgb="FF000000"/>
      <name val="Times New Roman"/>
      <family val="1"/>
    </font>
    <font>
      <b/>
      <sz val="12"/>
      <color rgb="FFFF0000"/>
      <name val="Arial Nova"/>
      <family val="2"/>
      <charset val="238"/>
    </font>
    <font>
      <b/>
      <i/>
      <sz val="12"/>
      <color rgb="FFFF0000"/>
      <name val="Arial Nova"/>
      <family val="2"/>
      <charset val="238"/>
    </font>
    <font>
      <b/>
      <sz val="12"/>
      <color theme="9" tint="-0.249977111117893"/>
      <name val="Times New Roman"/>
      <family val="1"/>
    </font>
    <font>
      <b/>
      <sz val="11"/>
      <color theme="9" tint="-0.249977111117893"/>
      <name val="Times New Roman"/>
      <family val="1"/>
    </font>
    <font>
      <sz val="9"/>
      <color theme="9" tint="-0.249977111117893"/>
      <name val="Calibri"/>
      <family val="2"/>
      <scheme val="minor"/>
    </font>
    <font>
      <b/>
      <sz val="9"/>
      <color indexed="81"/>
      <name val="Tahoma"/>
      <family val="2"/>
    </font>
    <font>
      <b/>
      <i/>
      <sz val="10"/>
      <color rgb="FF000000"/>
      <name val="Times New Roman"/>
      <family val="1"/>
    </font>
    <font>
      <b/>
      <sz val="12"/>
      <name val="Calibri"/>
      <family val="2"/>
      <scheme val="minor"/>
    </font>
    <font>
      <b/>
      <sz val="10"/>
      <name val="Calibri"/>
      <family val="2"/>
      <scheme val="minor"/>
    </font>
    <font>
      <b/>
      <sz val="12"/>
      <name val="Arial"/>
      <family val="2"/>
    </font>
    <font>
      <b/>
      <sz val="20"/>
      <name val="Arial"/>
      <family val="2"/>
    </font>
    <font>
      <b/>
      <sz val="8"/>
      <name val="Arial"/>
      <family val="2"/>
    </font>
    <font>
      <b/>
      <sz val="7.5"/>
      <name val="Arial"/>
      <family val="2"/>
    </font>
    <font>
      <b/>
      <sz val="13"/>
      <name val="Arial"/>
      <family val="2"/>
    </font>
    <font>
      <b/>
      <sz val="14"/>
      <color theme="0"/>
      <name val="Arial"/>
      <family val="2"/>
    </font>
    <font>
      <b/>
      <sz val="14"/>
      <color indexed="8"/>
      <name val="Arial"/>
      <family val="2"/>
    </font>
    <font>
      <u/>
      <sz val="10"/>
      <name val="Arial"/>
      <family val="2"/>
    </font>
    <font>
      <b/>
      <sz val="11"/>
      <color rgb="FFD7642D"/>
      <name val="Arial"/>
      <family val="2"/>
    </font>
    <font>
      <b/>
      <sz val="6.5"/>
      <name val="Arial"/>
      <family val="2"/>
    </font>
    <font>
      <sz val="10"/>
      <color rgb="FF000000"/>
      <name val="Arial"/>
      <family val="2"/>
    </font>
    <font>
      <sz val="10"/>
      <color rgb="FFFF0000"/>
      <name val="Arial"/>
      <family val="2"/>
    </font>
    <font>
      <sz val="8"/>
      <color theme="1"/>
      <name val="Arial Narrow"/>
      <family val="2"/>
    </font>
    <font>
      <sz val="8"/>
      <color rgb="FF000000"/>
      <name val="Arial"/>
      <family val="2"/>
    </font>
    <font>
      <u/>
      <sz val="10"/>
      <color theme="1"/>
      <name val="Arial"/>
      <family val="2"/>
    </font>
    <font>
      <b/>
      <sz val="11"/>
      <color rgb="FFFFFFFF"/>
      <name val="Calibri"/>
      <family val="2"/>
      <scheme val="minor"/>
    </font>
    <font>
      <sz val="9"/>
      <color rgb="FF000000"/>
      <name val="Arial"/>
      <family val="2"/>
    </font>
    <font>
      <i/>
      <u/>
      <sz val="9"/>
      <color theme="1"/>
      <name val="Arial"/>
      <family val="2"/>
    </font>
    <font>
      <i/>
      <u/>
      <sz val="9"/>
      <name val="Arial"/>
      <family val="2"/>
    </font>
    <font>
      <b/>
      <i/>
      <sz val="9"/>
      <color theme="1"/>
      <name val="Arial"/>
      <family val="2"/>
    </font>
    <font>
      <b/>
      <sz val="10"/>
      <color theme="0"/>
      <name val="Calibri"/>
      <family val="2"/>
      <scheme val="minor"/>
    </font>
    <font>
      <b/>
      <sz val="14"/>
      <name val="Times New Roman"/>
      <family val="1"/>
      <charset val="238"/>
    </font>
    <font>
      <i/>
      <sz val="10"/>
      <name val="Arial"/>
      <family val="2"/>
    </font>
    <font>
      <sz val="11"/>
      <color rgb="FFFF0000"/>
      <name val="Calibri"/>
      <family val="2"/>
      <scheme val="minor"/>
    </font>
    <font>
      <sz val="11"/>
      <color theme="5" tint="-0.249977111117893"/>
      <name val="Calibri"/>
      <family val="2"/>
      <scheme val="minor"/>
    </font>
    <font>
      <b/>
      <sz val="11"/>
      <color theme="1"/>
      <name val="Calibri"/>
      <family val="2"/>
      <scheme val="minor"/>
    </font>
    <font>
      <i/>
      <sz val="10"/>
      <color theme="0"/>
      <name val="Arial"/>
      <family val="2"/>
    </font>
    <font>
      <sz val="10"/>
      <color rgb="FF7030A0"/>
      <name val="Arial"/>
      <family val="2"/>
    </font>
    <font>
      <i/>
      <u/>
      <sz val="12"/>
      <color rgb="FF7030A0"/>
      <name val="Arial"/>
      <family val="2"/>
    </font>
    <font>
      <b/>
      <sz val="12"/>
      <color rgb="FF00B0F0"/>
      <name val="Arial Nova"/>
      <family val="2"/>
      <charset val="238"/>
    </font>
    <font>
      <b/>
      <sz val="9"/>
      <color theme="9" tint="-0.249977111117893"/>
      <name val="Times New Roman"/>
      <family val="1"/>
    </font>
    <font>
      <b/>
      <sz val="18"/>
      <color rgb="FF000000"/>
      <name val="Arial"/>
      <family val="2"/>
    </font>
    <font>
      <sz val="10"/>
      <color rgb="FF00B0F0"/>
      <name val="Arial"/>
      <family val="2"/>
    </font>
    <font>
      <sz val="10"/>
      <color theme="0"/>
      <name val="Arial"/>
      <family val="2"/>
    </font>
    <font>
      <b/>
      <sz val="10"/>
      <color theme="0"/>
      <name val="Arial"/>
      <family val="2"/>
    </font>
    <font>
      <u/>
      <sz val="11"/>
      <name val="Arial"/>
      <family val="2"/>
    </font>
    <font>
      <b/>
      <sz val="14"/>
      <color rgb="FFFF0000"/>
      <name val="Times New Roman"/>
      <family val="1"/>
    </font>
    <font>
      <b/>
      <sz val="10"/>
      <color rgb="FFFF0000"/>
      <name val="Arial"/>
      <family val="2"/>
    </font>
    <font>
      <b/>
      <sz val="12"/>
      <color rgb="FFFF0000"/>
      <name val="Times New Roman"/>
      <family val="1"/>
    </font>
    <font>
      <b/>
      <sz val="12"/>
      <color rgb="FF000000"/>
      <name val="Times New Roman"/>
      <family val="1"/>
      <charset val="238"/>
    </font>
    <font>
      <sz val="11"/>
      <color rgb="FF000000"/>
      <name val="Times New Roman"/>
      <family val="1"/>
      <charset val="238"/>
    </font>
    <font>
      <b/>
      <sz val="9"/>
      <color rgb="FF000000"/>
      <name val="Times New Roman"/>
      <family val="1"/>
    </font>
    <font>
      <sz val="11"/>
      <color rgb="FF000000"/>
      <name val="Calibri"/>
      <family val="2"/>
      <charset val="238"/>
    </font>
    <font>
      <b/>
      <sz val="9"/>
      <color rgb="FF000000"/>
      <name val="Arial"/>
      <family val="2"/>
    </font>
    <font>
      <sz val="11"/>
      <color theme="1"/>
      <name val="Calibri"/>
      <family val="2"/>
    </font>
    <font>
      <i/>
      <sz val="9"/>
      <color rgb="FF000000"/>
      <name val="Arial"/>
      <family val="2"/>
    </font>
    <font>
      <b/>
      <sz val="10"/>
      <color rgb="FFFF0000"/>
      <name val="Times New Roman"/>
      <family val="1"/>
    </font>
    <font>
      <b/>
      <sz val="10"/>
      <color theme="0"/>
      <name val="Times New Roman"/>
      <family val="1"/>
    </font>
    <font>
      <sz val="10"/>
      <color rgb="FF000000"/>
      <name val="Calibri"/>
      <family val="2"/>
    </font>
    <font>
      <b/>
      <sz val="11"/>
      <color rgb="FF000000"/>
      <name val="Calibri"/>
      <family val="2"/>
    </font>
    <font>
      <b/>
      <i/>
      <sz val="10"/>
      <name val="Arial"/>
      <family val="2"/>
    </font>
    <font>
      <u/>
      <sz val="10"/>
      <color rgb="FF0000FF"/>
      <name val="Arial"/>
      <family val="2"/>
    </font>
    <font>
      <b/>
      <sz val="11"/>
      <color theme="0" tint="-0.14999847407452621"/>
      <name val="Calibri"/>
      <family val="2"/>
      <scheme val="minor"/>
    </font>
    <font>
      <sz val="10"/>
      <color theme="0" tint="-0.499984740745262"/>
      <name val="Arial"/>
      <family val="2"/>
    </font>
  </fonts>
  <fills count="59">
    <fill>
      <patternFill patternType="none"/>
    </fill>
    <fill>
      <patternFill patternType="gray125"/>
    </fill>
    <fill>
      <patternFill patternType="solid">
        <fgColor rgb="FFFFFFFF"/>
        <bgColor indexed="64"/>
      </patternFill>
    </fill>
    <fill>
      <patternFill patternType="solid">
        <fgColor rgb="FFCCFFFF"/>
        <bgColor indexed="64"/>
      </patternFill>
    </fill>
    <fill>
      <patternFill patternType="solid">
        <fgColor theme="0"/>
        <bgColor indexed="64"/>
      </patternFill>
    </fill>
    <fill>
      <patternFill patternType="solid">
        <fgColor indexed="9"/>
        <bgColor indexed="64"/>
      </patternFill>
    </fill>
    <fill>
      <patternFill patternType="solid">
        <fgColor theme="1"/>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2CC"/>
        <bgColor indexed="64"/>
      </patternFill>
    </fill>
    <fill>
      <patternFill patternType="solid">
        <fgColor theme="0" tint="-0.249977111117893"/>
        <bgColor indexed="64"/>
      </patternFill>
    </fill>
    <fill>
      <patternFill patternType="solid">
        <fgColor rgb="FF3A3838"/>
        <bgColor indexed="64"/>
      </patternFill>
    </fill>
    <fill>
      <patternFill patternType="solid">
        <fgColor rgb="FFC5D9F1"/>
        <bgColor indexed="64"/>
      </patternFill>
    </fill>
    <fill>
      <patternFill patternType="solid">
        <fgColor rgb="FF16365C"/>
        <bgColor indexed="64"/>
      </patternFill>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CC99"/>
        <bgColor indexed="64"/>
      </patternFill>
    </fill>
    <fill>
      <patternFill patternType="solid">
        <fgColor rgb="FFFFFFCC"/>
        <bgColor indexed="64"/>
      </patternFill>
    </fill>
    <fill>
      <patternFill patternType="solid">
        <fgColor theme="5" tint="0.39997558519241921"/>
        <bgColor indexed="64"/>
      </patternFill>
    </fill>
    <fill>
      <patternFill patternType="solid">
        <fgColor rgb="FF000000"/>
        <bgColor indexed="64"/>
      </patternFill>
    </fill>
    <fill>
      <patternFill patternType="solid">
        <fgColor rgb="FFB7C7E2"/>
        <bgColor indexed="64"/>
      </patternFill>
    </fill>
    <fill>
      <patternFill patternType="solid">
        <fgColor rgb="FFC4D9F1"/>
        <bgColor indexed="64"/>
      </patternFill>
    </fill>
    <fill>
      <patternFill patternType="solid">
        <fgColor rgb="FFC59EE0"/>
        <bgColor indexed="64"/>
      </patternFill>
    </fill>
    <fill>
      <patternFill patternType="solid">
        <fgColor rgb="FFE1CFEF"/>
        <bgColor indexed="64"/>
      </patternFill>
    </fill>
    <fill>
      <patternFill patternType="solid">
        <fgColor rgb="FF92C53F"/>
        <bgColor indexed="64"/>
      </patternFill>
    </fill>
    <fill>
      <patternFill patternType="solid">
        <fgColor rgb="FFD2E8B3"/>
        <bgColor indexed="64"/>
      </patternFill>
    </fill>
    <fill>
      <patternFill patternType="solid">
        <fgColor rgb="FFECE878"/>
        <bgColor indexed="64"/>
      </patternFill>
    </fill>
    <fill>
      <patternFill patternType="solid">
        <fgColor rgb="FFF2EFA5"/>
        <bgColor indexed="64"/>
      </patternFill>
    </fill>
    <fill>
      <patternFill patternType="solid">
        <fgColor rgb="FFD8F0EF"/>
        <bgColor indexed="64"/>
      </patternFill>
    </fill>
    <fill>
      <patternFill patternType="solid">
        <fgColor rgb="FF41AFAA"/>
        <bgColor indexed="64"/>
      </patternFill>
    </fill>
    <fill>
      <patternFill patternType="solid">
        <fgColor rgb="FFC2E8E6"/>
        <bgColor indexed="64"/>
      </patternFill>
    </fill>
    <fill>
      <patternFill patternType="solid">
        <fgColor rgb="FF88D2CE"/>
        <bgColor indexed="64"/>
      </patternFill>
    </fill>
    <fill>
      <patternFill patternType="solid">
        <fgColor rgb="FFB9C337"/>
        <bgColor indexed="64"/>
      </patternFill>
    </fill>
    <fill>
      <patternFill patternType="solid">
        <fgColor rgb="FF79CDC9"/>
        <bgColor indexed="64"/>
      </patternFill>
    </fill>
    <fill>
      <patternFill patternType="solid">
        <fgColor rgb="FFEEC376"/>
        <bgColor indexed="64"/>
      </patternFill>
    </fill>
    <fill>
      <patternFill patternType="solid">
        <fgColor rgb="FFA6DEDB"/>
        <bgColor indexed="64"/>
      </patternFill>
    </fill>
    <fill>
      <patternFill patternType="solid">
        <fgColor rgb="FFCDCDCD"/>
        <bgColor indexed="64"/>
      </patternFill>
    </fill>
    <fill>
      <patternFill patternType="solid">
        <fgColor rgb="FF26262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7" tint="0.39997558519241921"/>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rgb="FF00B0F0"/>
        <bgColor indexed="64"/>
      </patternFill>
    </fill>
    <fill>
      <patternFill patternType="solid">
        <fgColor rgb="FF41AFAA"/>
        <bgColor rgb="FF000000"/>
      </patternFill>
    </fill>
    <fill>
      <patternFill patternType="solid">
        <fgColor rgb="FFA6DEDB"/>
        <bgColor rgb="FF000000"/>
      </patternFill>
    </fill>
    <fill>
      <patternFill patternType="solid">
        <fgColor rgb="FF79CDC9"/>
        <bgColor rgb="FF000000"/>
      </patternFill>
    </fill>
    <fill>
      <patternFill patternType="solid">
        <fgColor rgb="FFCCFFFF"/>
        <bgColor rgb="FF000000"/>
      </patternFill>
    </fill>
    <fill>
      <patternFill patternType="solid">
        <fgColor theme="4" tint="-0.249977111117893"/>
        <bgColor indexed="64"/>
      </patternFill>
    </fill>
    <fill>
      <patternFill patternType="solid">
        <fgColor rgb="FFC6E0B4"/>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diagonal/>
    </border>
    <border>
      <left style="thin">
        <color theme="0"/>
      </left>
      <right style="thin">
        <color theme="0"/>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5">
    <xf numFmtId="0" fontId="0" fillId="0" borderId="0"/>
    <xf numFmtId="43" fontId="1" fillId="0" borderId="0" applyFont="0" applyFill="0" applyBorder="0" applyAlignment="0" applyProtection="0"/>
    <xf numFmtId="0" fontId="4" fillId="0" borderId="0"/>
    <xf numFmtId="0" fontId="8" fillId="0" borderId="0"/>
    <xf numFmtId="0" fontId="1"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 fillId="0" borderId="0"/>
    <xf numFmtId="0" fontId="28" fillId="0" borderId="0"/>
    <xf numFmtId="0" fontId="92" fillId="0" borderId="0" applyNumberFormat="0" applyFill="0" applyBorder="0" applyAlignment="0" applyProtection="0"/>
    <xf numFmtId="0" fontId="4" fillId="0" borderId="0"/>
    <xf numFmtId="9" fontId="1" fillId="0" borderId="0" applyFont="0" applyFill="0" applyBorder="0" applyAlignment="0" applyProtection="0"/>
    <xf numFmtId="0" fontId="4" fillId="0" borderId="0"/>
  </cellStyleXfs>
  <cellXfs count="848">
    <xf numFmtId="0" fontId="0" fillId="0" borderId="0" xfId="0"/>
    <xf numFmtId="1" fontId="5" fillId="0" borderId="0" xfId="2" applyNumberFormat="1" applyFont="1" applyProtection="1">
      <protection hidden="1"/>
    </xf>
    <xf numFmtId="0" fontId="5" fillId="5" borderId="1" xfId="2" applyFont="1" applyFill="1" applyBorder="1" applyAlignment="1" applyProtection="1">
      <alignment horizontal="left" vertical="center"/>
      <protection locked="0"/>
    </xf>
    <xf numFmtId="0" fontId="11" fillId="0" borderId="0" xfId="4" applyFont="1" applyAlignment="1">
      <alignment horizontal="center" vertical="center" wrapText="1"/>
    </xf>
    <xf numFmtId="0" fontId="4" fillId="0" borderId="1" xfId="2" applyBorder="1"/>
    <xf numFmtId="0" fontId="4" fillId="0" borderId="0" xfId="2"/>
    <xf numFmtId="0" fontId="4" fillId="0" borderId="0" xfId="2" applyAlignment="1">
      <alignment horizontal="center" vertical="center"/>
    </xf>
    <xf numFmtId="0" fontId="16" fillId="0" borderId="0" xfId="2" applyFont="1"/>
    <xf numFmtId="0" fontId="16" fillId="0" borderId="0" xfId="2" applyFont="1" applyAlignment="1">
      <alignment vertical="top"/>
    </xf>
    <xf numFmtId="0" fontId="11" fillId="12" borderId="1" xfId="4" applyFont="1" applyFill="1" applyBorder="1" applyAlignment="1">
      <alignment horizontal="left" vertical="center" wrapText="1"/>
    </xf>
    <xf numFmtId="0" fontId="11" fillId="12" borderId="1" xfId="4" applyFont="1" applyFill="1" applyBorder="1" applyAlignment="1">
      <alignment horizontal="center" vertical="center" wrapText="1"/>
    </xf>
    <xf numFmtId="0" fontId="16" fillId="0" borderId="0" xfId="2" applyFont="1" applyFill="1" applyBorder="1" applyAlignment="1">
      <alignment vertical="top"/>
    </xf>
    <xf numFmtId="0" fontId="16" fillId="0" borderId="0" xfId="2" applyFont="1" applyFill="1" applyBorder="1" applyAlignment="1"/>
    <xf numFmtId="0" fontId="16" fillId="0" borderId="0" xfId="2" applyFont="1" applyAlignment="1"/>
    <xf numFmtId="0" fontId="16" fillId="0" borderId="0" xfId="2" applyFont="1" applyFill="1" applyBorder="1" applyAlignment="1">
      <alignment vertical="center"/>
    </xf>
    <xf numFmtId="0" fontId="0" fillId="0" borderId="0" xfId="0" applyAlignment="1">
      <alignment horizontal="center" vertical="center"/>
    </xf>
    <xf numFmtId="0" fontId="2" fillId="15" borderId="0" xfId="2" applyFont="1" applyFill="1" applyAlignment="1">
      <alignment horizontal="center" vertical="center" wrapText="1"/>
    </xf>
    <xf numFmtId="0" fontId="2" fillId="15" borderId="0" xfId="4" applyFont="1" applyFill="1" applyAlignment="1">
      <alignment horizontal="center" vertical="center"/>
    </xf>
    <xf numFmtId="0" fontId="1" fillId="0" borderId="0" xfId="4"/>
    <xf numFmtId="0" fontId="1" fillId="0" borderId="0" xfId="4" applyAlignment="1">
      <alignment horizontal="center" vertical="center"/>
    </xf>
    <xf numFmtId="0" fontId="1" fillId="0" borderId="0" xfId="4" applyAlignment="1">
      <alignment horizontal="center" vertical="top"/>
    </xf>
    <xf numFmtId="0" fontId="4" fillId="0" borderId="0" xfId="2" applyFont="1"/>
    <xf numFmtId="0" fontId="4" fillId="0" borderId="0" xfId="2" applyFont="1" applyAlignment="1">
      <alignment horizontal="center" vertical="center"/>
    </xf>
    <xf numFmtId="0" fontId="1" fillId="0" borderId="0" xfId="4" applyFill="1" applyAlignment="1">
      <alignment horizontal="center" vertical="center"/>
    </xf>
    <xf numFmtId="0" fontId="16" fillId="0" borderId="0" xfId="0" applyFont="1"/>
    <xf numFmtId="0" fontId="2" fillId="15" borderId="0" xfId="0" applyFont="1" applyFill="1" applyAlignment="1">
      <alignment horizontal="center" vertical="center" wrapText="1"/>
    </xf>
    <xf numFmtId="0" fontId="0" fillId="0" borderId="0" xfId="0" applyAlignment="1">
      <alignment horizontal="center"/>
    </xf>
    <xf numFmtId="0" fontId="2" fillId="15" borderId="0" xfId="4" applyFont="1" applyFill="1" applyAlignment="1">
      <alignment horizontal="left" vertical="center" wrapText="1"/>
    </xf>
    <xf numFmtId="0" fontId="1" fillId="0" borderId="0" xfId="4" applyAlignment="1">
      <alignment horizontal="left" vertical="center"/>
    </xf>
    <xf numFmtId="0" fontId="2" fillId="15" borderId="0" xfId="2" applyFont="1" applyFill="1" applyAlignment="1">
      <alignment horizontal="center" vertical="top" wrapText="1"/>
    </xf>
    <xf numFmtId="0" fontId="4" fillId="16" borderId="0" xfId="2" applyFill="1" applyAlignment="1">
      <alignment horizontal="center" vertical="top"/>
    </xf>
    <xf numFmtId="0" fontId="4" fillId="17" borderId="0" xfId="2" applyFill="1" applyAlignment="1">
      <alignment horizontal="center" vertical="top"/>
    </xf>
    <xf numFmtId="0" fontId="4" fillId="0" borderId="0" xfId="2" applyAlignment="1">
      <alignment horizontal="center" vertical="top"/>
    </xf>
    <xf numFmtId="0" fontId="38" fillId="0" borderId="0" xfId="4" applyFont="1"/>
    <xf numFmtId="0" fontId="38" fillId="0" borderId="0" xfId="4" applyFont="1" applyAlignment="1">
      <alignment horizontal="left"/>
    </xf>
    <xf numFmtId="0" fontId="40" fillId="0" borderId="0" xfId="4" applyFont="1" applyAlignment="1">
      <alignment horizontal="left" vertical="center"/>
    </xf>
    <xf numFmtId="0" fontId="40" fillId="0" borderId="0" xfId="4" applyFont="1" applyAlignment="1">
      <alignment horizontal="left"/>
    </xf>
    <xf numFmtId="0" fontId="38" fillId="18" borderId="0" xfId="4" applyFont="1" applyFill="1" applyAlignment="1">
      <alignment horizontal="center"/>
    </xf>
    <xf numFmtId="0" fontId="38" fillId="18" borderId="0" xfId="4" applyFont="1" applyFill="1" applyAlignment="1">
      <alignment horizontal="left"/>
    </xf>
    <xf numFmtId="0" fontId="37" fillId="18" borderId="0" xfId="4" applyFont="1" applyFill="1" applyAlignment="1">
      <alignment horizontal="left"/>
    </xf>
    <xf numFmtId="0" fontId="38" fillId="0" borderId="0" xfId="4" quotePrefix="1" applyFont="1" applyAlignment="1">
      <alignment horizontal="left"/>
    </xf>
    <xf numFmtId="0" fontId="38" fillId="0" borderId="0" xfId="4" applyFont="1" applyAlignment="1">
      <alignment horizontal="center" vertical="center"/>
    </xf>
    <xf numFmtId="0" fontId="37" fillId="15" borderId="0" xfId="4" applyFont="1" applyFill="1" applyAlignment="1">
      <alignment horizontal="center" vertical="center" wrapText="1"/>
    </xf>
    <xf numFmtId="0" fontId="39" fillId="0" borderId="0" xfId="4" applyFont="1" applyAlignment="1">
      <alignment horizontal="right"/>
    </xf>
    <xf numFmtId="0" fontId="39" fillId="18" borderId="0" xfId="4" applyFont="1" applyFill="1" applyAlignment="1">
      <alignment horizontal="right"/>
    </xf>
    <xf numFmtId="0" fontId="0" fillId="0" borderId="0" xfId="4" applyFont="1" applyAlignment="1">
      <alignment horizontal="left" vertical="center"/>
    </xf>
    <xf numFmtId="0" fontId="29" fillId="4" borderId="0" xfId="2" applyFont="1" applyFill="1" applyAlignment="1">
      <alignment vertical="top" wrapText="1"/>
    </xf>
    <xf numFmtId="0" fontId="18" fillId="4" borderId="0" xfId="6" applyFill="1" applyBorder="1" applyAlignment="1" applyProtection="1">
      <alignment horizontal="left" vertical="top" wrapText="1"/>
    </xf>
    <xf numFmtId="0" fontId="29" fillId="4" borderId="0" xfId="0" applyFont="1" applyFill="1" applyAlignment="1">
      <alignment vertical="top" wrapText="1"/>
    </xf>
    <xf numFmtId="0" fontId="43" fillId="0" borderId="0" xfId="0" applyFont="1"/>
    <xf numFmtId="0" fontId="44" fillId="7" borderId="0" xfId="3" applyFont="1" applyFill="1" applyBorder="1" applyAlignment="1">
      <alignment horizontal="left" vertical="center"/>
    </xf>
    <xf numFmtId="0" fontId="44" fillId="7" borderId="21" xfId="3" applyFont="1" applyFill="1" applyBorder="1" applyAlignment="1">
      <alignment horizontal="left" vertical="center"/>
    </xf>
    <xf numFmtId="0" fontId="44" fillId="7" borderId="12" xfId="3" applyFont="1" applyFill="1" applyBorder="1" applyAlignment="1">
      <alignment horizontal="left" vertical="center"/>
    </xf>
    <xf numFmtId="0" fontId="44" fillId="7" borderId="25" xfId="3" applyFont="1" applyFill="1" applyBorder="1" applyAlignment="1">
      <alignment horizontal="left" vertical="center"/>
    </xf>
    <xf numFmtId="0" fontId="54" fillId="22" borderId="18" xfId="3" applyFont="1" applyFill="1" applyBorder="1"/>
    <xf numFmtId="0" fontId="9" fillId="22" borderId="19" xfId="3" applyFont="1" applyFill="1" applyBorder="1" applyAlignment="1">
      <alignment vertical="center" wrapText="1"/>
    </xf>
    <xf numFmtId="0" fontId="9" fillId="7" borderId="43" xfId="3" applyFont="1" applyFill="1" applyBorder="1" applyAlignment="1">
      <alignment horizontal="left" vertical="center"/>
    </xf>
    <xf numFmtId="0" fontId="9" fillId="7" borderId="44" xfId="3" applyFont="1" applyFill="1" applyBorder="1" applyAlignment="1">
      <alignment horizontal="left" vertical="center"/>
    </xf>
    <xf numFmtId="0" fontId="9" fillId="7" borderId="45" xfId="3" applyFont="1" applyFill="1" applyBorder="1" applyAlignment="1">
      <alignment horizontal="left" vertical="center"/>
    </xf>
    <xf numFmtId="0" fontId="9" fillId="7" borderId="46" xfId="3" applyFont="1" applyFill="1" applyBorder="1" applyAlignment="1">
      <alignment horizontal="left" vertical="center"/>
    </xf>
    <xf numFmtId="0" fontId="25" fillId="7" borderId="18" xfId="3" applyFont="1" applyFill="1" applyBorder="1" applyAlignment="1">
      <alignment horizontal="center" vertical="center" wrapText="1"/>
    </xf>
    <xf numFmtId="0" fontId="13" fillId="8" borderId="47" xfId="3" applyFont="1" applyFill="1" applyBorder="1" applyAlignment="1">
      <alignment horizontal="center" vertical="center" wrapText="1"/>
    </xf>
    <xf numFmtId="0" fontId="13" fillId="8" borderId="24" xfId="3" applyFont="1" applyFill="1" applyBorder="1" applyAlignment="1">
      <alignment horizontal="center" vertical="center" wrapText="1"/>
    </xf>
    <xf numFmtId="0" fontId="25" fillId="8" borderId="1" xfId="0" applyFont="1" applyFill="1" applyBorder="1" applyAlignment="1">
      <alignment horizontal="left" vertical="center" wrapText="1"/>
    </xf>
    <xf numFmtId="0" fontId="25" fillId="8" borderId="5" xfId="0" applyFont="1" applyFill="1" applyBorder="1" applyAlignment="1">
      <alignment horizontal="left" vertical="center" wrapText="1"/>
    </xf>
    <xf numFmtId="0" fontId="58" fillId="0" borderId="0" xfId="0" applyFont="1" applyAlignment="1">
      <alignment vertical="center"/>
    </xf>
    <xf numFmtId="0" fontId="59" fillId="0" borderId="0" xfId="0" applyFont="1" applyAlignment="1">
      <alignment vertical="center"/>
    </xf>
    <xf numFmtId="0" fontId="58" fillId="0" borderId="0" xfId="0" applyFont="1" applyAlignment="1">
      <alignment horizontal="right" vertical="center"/>
    </xf>
    <xf numFmtId="0" fontId="58" fillId="0" borderId="0" xfId="0" applyFont="1" applyAlignment="1">
      <alignment horizontal="center" vertical="center" wrapText="1"/>
    </xf>
    <xf numFmtId="0" fontId="43" fillId="0" borderId="0" xfId="0" applyFont="1" applyAlignment="1">
      <alignment vertical="center"/>
    </xf>
    <xf numFmtId="0" fontId="43" fillId="0" borderId="0" xfId="0" applyFont="1" applyAlignment="1">
      <alignment horizontal="center" vertical="center" wrapText="1"/>
    </xf>
    <xf numFmtId="0" fontId="43" fillId="0" borderId="0" xfId="0" applyFont="1" applyBorder="1" applyAlignment="1">
      <alignment vertical="center"/>
    </xf>
    <xf numFmtId="0" fontId="45" fillId="0" borderId="0" xfId="0" applyFont="1" applyAlignment="1">
      <alignment vertical="center"/>
    </xf>
    <xf numFmtId="0" fontId="60" fillId="0" borderId="0" xfId="0" applyFont="1" applyFill="1" applyBorder="1" applyAlignment="1">
      <alignment vertical="center"/>
    </xf>
    <xf numFmtId="0" fontId="43" fillId="0" borderId="0" xfId="0" applyFont="1" applyFill="1" applyAlignment="1">
      <alignment vertical="center"/>
    </xf>
    <xf numFmtId="0" fontId="61" fillId="0" borderId="0" xfId="0" applyFont="1" applyAlignment="1">
      <alignment vertical="center"/>
    </xf>
    <xf numFmtId="0" fontId="43" fillId="0" borderId="0" xfId="0" applyFont="1" applyAlignment="1">
      <alignment horizontal="right" vertical="center"/>
    </xf>
    <xf numFmtId="0" fontId="48" fillId="0" borderId="0" xfId="3" applyFont="1" applyAlignment="1">
      <alignment vertical="center"/>
    </xf>
    <xf numFmtId="0" fontId="49" fillId="0" borderId="0" xfId="3" applyFont="1" applyAlignment="1">
      <alignment vertical="center"/>
    </xf>
    <xf numFmtId="0" fontId="62" fillId="0" borderId="0" xfId="3" applyFont="1" applyAlignment="1">
      <alignment vertical="center"/>
    </xf>
    <xf numFmtId="0" fontId="59" fillId="0" borderId="0" xfId="3" applyFont="1" applyAlignment="1">
      <alignment vertical="center"/>
    </xf>
    <xf numFmtId="0" fontId="59" fillId="0" borderId="0" xfId="3" applyFont="1" applyAlignment="1">
      <alignment horizontal="center" vertical="center" wrapText="1"/>
    </xf>
    <xf numFmtId="0" fontId="48" fillId="0" borderId="0" xfId="3" applyFont="1" applyAlignment="1">
      <alignment horizontal="center" vertical="center"/>
    </xf>
    <xf numFmtId="0" fontId="52" fillId="0" borderId="0" xfId="3" applyFont="1" applyAlignment="1">
      <alignment vertical="center"/>
    </xf>
    <xf numFmtId="0" fontId="48" fillId="0" borderId="0" xfId="3" applyFont="1" applyAlignment="1">
      <alignment horizontal="center" vertical="center" wrapText="1"/>
    </xf>
    <xf numFmtId="0" fontId="60" fillId="0" borderId="0" xfId="0" applyFont="1"/>
    <xf numFmtId="0" fontId="58" fillId="0" borderId="0" xfId="0" applyFont="1" applyAlignment="1">
      <alignment vertical="top"/>
    </xf>
    <xf numFmtId="0" fontId="59" fillId="0" borderId="0" xfId="0" applyFont="1" applyAlignment="1">
      <alignment vertical="top"/>
    </xf>
    <xf numFmtId="0" fontId="43" fillId="0" borderId="0" xfId="0" applyFont="1" applyAlignment="1">
      <alignment vertical="top"/>
    </xf>
    <xf numFmtId="0" fontId="63" fillId="0" borderId="0" xfId="0" applyFont="1" applyAlignment="1">
      <alignment vertical="top"/>
    </xf>
    <xf numFmtId="0" fontId="46" fillId="0" borderId="0" xfId="0" applyFont="1" applyAlignment="1">
      <alignment vertical="top"/>
    </xf>
    <xf numFmtId="0" fontId="64" fillId="0" borderId="0" xfId="0" applyFont="1"/>
    <xf numFmtId="0" fontId="65" fillId="0" borderId="0" xfId="0" applyFont="1"/>
    <xf numFmtId="0" fontId="48" fillId="0" borderId="0" xfId="3" applyFont="1" applyAlignment="1">
      <alignment vertical="top"/>
    </xf>
    <xf numFmtId="0" fontId="49" fillId="0" borderId="0" xfId="3" applyFont="1" applyAlignment="1">
      <alignment vertical="top"/>
    </xf>
    <xf numFmtId="0" fontId="48" fillId="0" borderId="0" xfId="3" applyFont="1" applyAlignment="1">
      <alignment horizontal="center" vertical="top"/>
    </xf>
    <xf numFmtId="0" fontId="52" fillId="0" borderId="0" xfId="3" applyFont="1" applyAlignment="1">
      <alignment vertical="top"/>
    </xf>
    <xf numFmtId="0" fontId="45" fillId="0" borderId="0" xfId="0" applyFont="1" applyAlignment="1">
      <alignment vertical="top"/>
    </xf>
    <xf numFmtId="0" fontId="60" fillId="0" borderId="0" xfId="0" applyFont="1" applyFill="1" applyAlignment="1">
      <alignment vertical="top"/>
    </xf>
    <xf numFmtId="0" fontId="43" fillId="0" borderId="0" xfId="0" applyFont="1" applyFill="1" applyAlignment="1">
      <alignment vertical="top"/>
    </xf>
    <xf numFmtId="0" fontId="43" fillId="0" borderId="0" xfId="0" applyFont="1" applyAlignment="1">
      <alignment vertical="top" wrapText="1"/>
    </xf>
    <xf numFmtId="0" fontId="55" fillId="8" borderId="49" xfId="0" applyFont="1" applyFill="1" applyBorder="1" applyAlignment="1">
      <alignment horizontal="center" vertical="center"/>
    </xf>
    <xf numFmtId="0" fontId="55" fillId="8" borderId="50" xfId="0" applyFont="1" applyFill="1" applyBorder="1" applyAlignment="1">
      <alignment horizontal="center" vertical="center"/>
    </xf>
    <xf numFmtId="0" fontId="43" fillId="0" borderId="0" xfId="0" applyFont="1" applyBorder="1" applyAlignment="1">
      <alignment vertical="top"/>
    </xf>
    <xf numFmtId="0" fontId="48" fillId="0" borderId="0" xfId="3" applyFont="1" applyBorder="1" applyAlignment="1">
      <alignment vertical="center"/>
    </xf>
    <xf numFmtId="0" fontId="49" fillId="0" borderId="0" xfId="3" applyFont="1" applyBorder="1" applyAlignment="1">
      <alignment vertical="center"/>
    </xf>
    <xf numFmtId="0" fontId="43" fillId="0" borderId="0" xfId="0" applyFont="1" applyBorder="1" applyAlignment="1">
      <alignment horizontal="right" vertical="center"/>
    </xf>
    <xf numFmtId="0" fontId="58" fillId="0" borderId="0" xfId="0" applyFont="1" applyFill="1" applyAlignment="1">
      <alignment vertical="top"/>
    </xf>
    <xf numFmtId="0" fontId="63" fillId="0" borderId="0" xfId="0" applyFont="1" applyFill="1" applyAlignment="1">
      <alignment vertical="top"/>
    </xf>
    <xf numFmtId="0" fontId="64" fillId="0" borderId="0" xfId="0" applyFont="1" applyFill="1"/>
    <xf numFmtId="0" fontId="48" fillId="0" borderId="0" xfId="3" applyFont="1" applyFill="1" applyAlignment="1">
      <alignment vertical="top"/>
    </xf>
    <xf numFmtId="0" fontId="43" fillId="0" borderId="0" xfId="0" applyFont="1" applyFill="1" applyAlignment="1">
      <alignment horizontal="center" vertical="center"/>
    </xf>
    <xf numFmtId="0" fontId="12" fillId="0" borderId="0" xfId="0" applyFont="1" applyFill="1" applyAlignment="1">
      <alignment vertical="top"/>
    </xf>
    <xf numFmtId="0" fontId="38" fillId="0" borderId="0" xfId="0" applyFont="1" applyAlignment="1">
      <alignment vertical="top"/>
    </xf>
    <xf numFmtId="0" fontId="66" fillId="0" borderId="0" xfId="0" applyFont="1" applyAlignment="1">
      <alignment vertical="top"/>
    </xf>
    <xf numFmtId="0" fontId="38" fillId="0" borderId="0" xfId="0" applyFont="1" applyAlignment="1">
      <alignment vertical="center"/>
    </xf>
    <xf numFmtId="0" fontId="12" fillId="0" borderId="0" xfId="0" applyFont="1" applyFill="1" applyAlignment="1">
      <alignment horizontal="center" vertical="top"/>
    </xf>
    <xf numFmtId="0" fontId="25" fillId="7" borderId="1" xfId="3" applyFont="1" applyFill="1" applyBorder="1" applyAlignment="1">
      <alignment horizontal="center" vertical="center"/>
    </xf>
    <xf numFmtId="0" fontId="68" fillId="0" borderId="0" xfId="3" applyFont="1" applyAlignment="1">
      <alignment vertical="top"/>
    </xf>
    <xf numFmtId="0" fontId="0" fillId="23" borderId="1" xfId="0" applyFill="1" applyBorder="1" applyAlignment="1">
      <alignment horizontal="center" vertical="center"/>
    </xf>
    <xf numFmtId="0" fontId="38" fillId="0" borderId="0" xfId="4" applyFont="1" applyAlignment="1">
      <alignment horizontal="center"/>
    </xf>
    <xf numFmtId="0" fontId="40" fillId="0" borderId="0" xfId="4" applyFont="1" applyAlignment="1">
      <alignment horizontal="center" vertical="center" wrapText="1"/>
    </xf>
    <xf numFmtId="0" fontId="38" fillId="0" borderId="0" xfId="4" applyFont="1" applyAlignment="1"/>
    <xf numFmtId="0" fontId="35" fillId="0" borderId="0" xfId="4" applyFont="1" applyAlignment="1">
      <alignment horizontal="left"/>
    </xf>
    <xf numFmtId="9" fontId="4" fillId="0" borderId="1" xfId="13" applyFont="1" applyFill="1" applyBorder="1" applyAlignment="1">
      <alignment horizontal="center" vertical="center"/>
    </xf>
    <xf numFmtId="9" fontId="0" fillId="0" borderId="1" xfId="13" applyFont="1" applyBorder="1" applyAlignment="1">
      <alignment horizontal="center" vertical="center"/>
    </xf>
    <xf numFmtId="0" fontId="73" fillId="0" borderId="54" xfId="0" applyFont="1" applyBorder="1" applyAlignment="1">
      <alignment wrapText="1"/>
    </xf>
    <xf numFmtId="0" fontId="75" fillId="0" borderId="0" xfId="3" applyFont="1" applyAlignment="1"/>
    <xf numFmtId="0" fontId="77" fillId="29" borderId="20" xfId="2" applyFont="1" applyFill="1" applyBorder="1"/>
    <xf numFmtId="0" fontId="77" fillId="29" borderId="21" xfId="2" applyFont="1" applyFill="1" applyBorder="1" applyAlignment="1">
      <alignment horizontal="left"/>
    </xf>
    <xf numFmtId="0" fontId="77" fillId="29" borderId="24" xfId="2" applyFont="1" applyFill="1" applyBorder="1"/>
    <xf numFmtId="0" fontId="77" fillId="29" borderId="25" xfId="2" applyFont="1" applyFill="1" applyBorder="1" applyAlignment="1">
      <alignment horizontal="left"/>
    </xf>
    <xf numFmtId="0" fontId="77" fillId="31" borderId="20" xfId="2" applyFont="1" applyFill="1" applyBorder="1"/>
    <xf numFmtId="0" fontId="77" fillId="31" borderId="21" xfId="2" applyFont="1" applyFill="1" applyBorder="1" applyAlignment="1">
      <alignment horizontal="left"/>
    </xf>
    <xf numFmtId="0" fontId="77" fillId="31" borderId="24" xfId="2" applyFont="1" applyFill="1" applyBorder="1"/>
    <xf numFmtId="15" fontId="77" fillId="31" borderId="25" xfId="2" quotePrefix="1" applyNumberFormat="1" applyFont="1" applyFill="1" applyBorder="1" applyAlignment="1">
      <alignment horizontal="left"/>
    </xf>
    <xf numFmtId="15" fontId="77" fillId="31" borderId="21" xfId="2" quotePrefix="1" applyNumberFormat="1" applyFont="1" applyFill="1" applyBorder="1" applyAlignment="1">
      <alignment horizontal="left"/>
    </xf>
    <xf numFmtId="0" fontId="77" fillId="33" borderId="20" xfId="2" applyFont="1" applyFill="1" applyBorder="1"/>
    <xf numFmtId="0" fontId="77" fillId="33" borderId="21" xfId="2" applyFont="1" applyFill="1" applyBorder="1" applyAlignment="1">
      <alignment horizontal="left"/>
    </xf>
    <xf numFmtId="0" fontId="77" fillId="33" borderId="20" xfId="2" applyFont="1" applyFill="1" applyBorder="1" applyAlignment="1">
      <alignment horizontal="left" vertical="center" wrapText="1"/>
    </xf>
    <xf numFmtId="0" fontId="77" fillId="33" borderId="24" xfId="2" applyFont="1" applyFill="1" applyBorder="1" applyAlignment="1">
      <alignment horizontal="left" vertical="center" wrapText="1"/>
    </xf>
    <xf numFmtId="0" fontId="77" fillId="35" borderId="20" xfId="2" applyFont="1" applyFill="1" applyBorder="1" applyAlignment="1">
      <alignment horizontal="left" vertical="center" wrapText="1"/>
    </xf>
    <xf numFmtId="0" fontId="77" fillId="35" borderId="21" xfId="5" applyFont="1" applyFill="1" applyBorder="1" applyAlignment="1" applyProtection="1">
      <alignment vertical="center"/>
    </xf>
    <xf numFmtId="0" fontId="18" fillId="35" borderId="21" xfId="6" applyFill="1" applyBorder="1" applyAlignment="1" applyProtection="1"/>
    <xf numFmtId="0" fontId="77" fillId="35" borderId="24" xfId="2" applyFont="1" applyFill="1" applyBorder="1" applyAlignment="1">
      <alignment vertical="center" wrapText="1"/>
    </xf>
    <xf numFmtId="0" fontId="34" fillId="35" borderId="25" xfId="0" applyFont="1" applyFill="1" applyBorder="1"/>
    <xf numFmtId="0" fontId="2" fillId="6" borderId="55" xfId="2" applyFont="1" applyFill="1" applyBorder="1" applyAlignment="1">
      <alignment horizontal="center" vertical="center"/>
    </xf>
    <xf numFmtId="0" fontId="2" fillId="6" borderId="56" xfId="2" applyFont="1" applyFill="1" applyBorder="1" applyAlignment="1">
      <alignment horizontal="center" vertical="center"/>
    </xf>
    <xf numFmtId="0" fontId="2" fillId="13" borderId="1" xfId="4" applyFont="1" applyFill="1" applyBorder="1" applyAlignment="1">
      <alignment horizontal="center" vertical="center" wrapText="1"/>
    </xf>
    <xf numFmtId="0" fontId="2" fillId="0" borderId="0" xfId="4" applyFont="1" applyAlignment="1">
      <alignment horizontal="center" vertical="center" wrapText="1"/>
    </xf>
    <xf numFmtId="0" fontId="2" fillId="6" borderId="1" xfId="2" applyFont="1" applyFill="1" applyBorder="1" applyAlignment="1">
      <alignment horizontal="center" vertical="center"/>
    </xf>
    <xf numFmtId="0" fontId="2" fillId="6" borderId="42" xfId="2" applyFont="1" applyFill="1" applyBorder="1" applyAlignment="1">
      <alignment horizontal="center" vertical="center"/>
    </xf>
    <xf numFmtId="0" fontId="2" fillId="6" borderId="41" xfId="2" applyFont="1" applyFill="1" applyBorder="1" applyAlignment="1">
      <alignment horizontal="center" vertical="center"/>
    </xf>
    <xf numFmtId="0" fontId="2" fillId="6" borderId="41" xfId="2" applyFont="1" applyFill="1" applyBorder="1" applyAlignment="1">
      <alignment horizontal="center" vertical="center" wrapText="1"/>
    </xf>
    <xf numFmtId="0" fontId="4" fillId="36" borderId="25" xfId="2" applyFont="1" applyFill="1" applyBorder="1"/>
    <xf numFmtId="15" fontId="34" fillId="36" borderId="12" xfId="2" applyNumberFormat="1" applyFont="1" applyFill="1" applyBorder="1" applyAlignment="1">
      <alignment horizontal="center" vertical="center" wrapText="1"/>
    </xf>
    <xf numFmtId="0" fontId="4" fillId="36" borderId="24" xfId="2" applyFont="1" applyFill="1" applyBorder="1"/>
    <xf numFmtId="0" fontId="4" fillId="36" borderId="21" xfId="2" applyFont="1" applyFill="1" applyBorder="1"/>
    <xf numFmtId="0" fontId="78" fillId="36" borderId="28" xfId="2" applyFont="1" applyFill="1" applyBorder="1" applyAlignment="1">
      <alignment horizontal="center" vertical="center" wrapText="1"/>
    </xf>
    <xf numFmtId="0" fontId="4" fillId="36" borderId="20" xfId="2" applyFont="1" applyFill="1" applyBorder="1"/>
    <xf numFmtId="0" fontId="79" fillId="36" borderId="27" xfId="2" applyFont="1" applyFill="1" applyBorder="1" applyAlignment="1">
      <alignment horizontal="center" vertical="center" wrapText="1"/>
    </xf>
    <xf numFmtId="0" fontId="5" fillId="36" borderId="0" xfId="2" applyFont="1" applyFill="1" applyBorder="1" applyAlignment="1">
      <alignment horizontal="center" vertical="center" wrapText="1"/>
    </xf>
    <xf numFmtId="0" fontId="78" fillId="36" borderId="0" xfId="2" applyFont="1" applyFill="1" applyBorder="1" applyAlignment="1">
      <alignment horizontal="center" wrapText="1"/>
    </xf>
    <xf numFmtId="0" fontId="80" fillId="36" borderId="0" xfId="2" applyFont="1" applyFill="1" applyBorder="1" applyAlignment="1">
      <alignment horizontal="right" vertical="top"/>
    </xf>
    <xf numFmtId="0" fontId="4" fillId="36" borderId="19" xfId="2" applyFont="1" applyFill="1" applyBorder="1"/>
    <xf numFmtId="0" fontId="34" fillId="36" borderId="11" xfId="2" applyFont="1" applyFill="1" applyBorder="1" applyAlignment="1">
      <alignment horizontal="center"/>
    </xf>
    <xf numFmtId="0" fontId="4" fillId="36" borderId="18" xfId="2" applyFont="1" applyFill="1" applyBorder="1"/>
    <xf numFmtId="0" fontId="80" fillId="36" borderId="18" xfId="2" applyFont="1" applyFill="1" applyBorder="1" applyAlignment="1">
      <alignment horizontal="right" wrapText="1"/>
    </xf>
    <xf numFmtId="0" fontId="80" fillId="36" borderId="19" xfId="2" applyFont="1" applyFill="1" applyBorder="1" applyAlignment="1">
      <alignment horizontal="right" wrapText="1"/>
    </xf>
    <xf numFmtId="0" fontId="80" fillId="36" borderId="20" xfId="2" applyFont="1" applyFill="1" applyBorder="1" applyAlignment="1">
      <alignment vertical="center" wrapText="1"/>
    </xf>
    <xf numFmtId="0" fontId="80" fillId="36" borderId="0" xfId="2" applyFont="1" applyFill="1" applyBorder="1" applyAlignment="1">
      <alignment horizontal="right" vertical="center" wrapText="1"/>
    </xf>
    <xf numFmtId="0" fontId="81" fillId="36" borderId="0" xfId="2" applyFont="1" applyFill="1" applyBorder="1" applyAlignment="1">
      <alignment horizontal="right" vertical="center" wrapText="1"/>
    </xf>
    <xf numFmtId="0" fontId="80" fillId="36" borderId="21" xfId="2" applyFont="1" applyFill="1" applyBorder="1" applyAlignment="1">
      <alignment vertical="center" wrapText="1"/>
    </xf>
    <xf numFmtId="0" fontId="16" fillId="0" borderId="0" xfId="2" applyFont="1" applyAlignment="1">
      <alignment vertical="center"/>
    </xf>
    <xf numFmtId="0" fontId="82" fillId="36" borderId="20" xfId="2" applyFont="1" applyFill="1" applyBorder="1" applyAlignment="1">
      <alignment horizontal="center" vertical="center" wrapText="1"/>
    </xf>
    <xf numFmtId="0" fontId="82" fillId="36" borderId="21" xfId="2" applyFont="1" applyFill="1" applyBorder="1" applyAlignment="1">
      <alignment horizontal="center" vertical="center" wrapText="1"/>
    </xf>
    <xf numFmtId="0" fontId="7" fillId="36" borderId="20" xfId="2" applyFont="1" applyFill="1" applyBorder="1" applyAlignment="1">
      <alignment horizontal="center" vertical="center"/>
    </xf>
    <xf numFmtId="0" fontId="7" fillId="36" borderId="21" xfId="2" applyFont="1" applyFill="1" applyBorder="1" applyAlignment="1">
      <alignment horizontal="center" vertical="center"/>
    </xf>
    <xf numFmtId="0" fontId="34" fillId="36" borderId="12" xfId="2" applyFont="1" applyFill="1" applyBorder="1" applyAlignment="1">
      <alignment horizontal="center" vertical="center"/>
    </xf>
    <xf numFmtId="0" fontId="20" fillId="36" borderId="20" xfId="2" applyFont="1" applyFill="1" applyBorder="1" applyAlignment="1">
      <alignment horizontal="center" vertical="center"/>
    </xf>
    <xf numFmtId="0" fontId="20" fillId="36" borderId="21" xfId="2" applyFont="1" applyFill="1" applyBorder="1" applyAlignment="1">
      <alignment horizontal="center" vertical="center"/>
    </xf>
    <xf numFmtId="0" fontId="84" fillId="38" borderId="0" xfId="2" applyFont="1" applyFill="1" applyBorder="1" applyAlignment="1">
      <alignment horizontal="center" vertical="center"/>
    </xf>
    <xf numFmtId="0" fontId="34" fillId="0" borderId="0" xfId="2" applyFont="1" applyFill="1" applyBorder="1" applyAlignment="1">
      <alignment vertical="center"/>
    </xf>
    <xf numFmtId="0" fontId="34" fillId="0" borderId="0" xfId="2" applyFont="1" applyAlignment="1">
      <alignment vertical="center"/>
    </xf>
    <xf numFmtId="0" fontId="6" fillId="39" borderId="6" xfId="2" applyFont="1" applyFill="1" applyBorder="1" applyAlignment="1">
      <alignment vertical="center"/>
    </xf>
    <xf numFmtId="0" fontId="6" fillId="39" borderId="6" xfId="2" applyFont="1" applyFill="1" applyBorder="1" applyAlignment="1">
      <alignment horizontal="center" vertical="center" wrapText="1"/>
    </xf>
    <xf numFmtId="0" fontId="4" fillId="40" borderId="0" xfId="2" applyFont="1" applyFill="1" applyBorder="1" applyAlignment="1">
      <alignment vertical="center"/>
    </xf>
    <xf numFmtId="0" fontId="85" fillId="36" borderId="0" xfId="6" applyFont="1" applyFill="1" applyBorder="1" applyAlignment="1" applyProtection="1">
      <alignment horizontal="left" vertical="center" wrapText="1" indent="1"/>
    </xf>
    <xf numFmtId="0" fontId="4" fillId="36" borderId="0" xfId="2" applyFont="1" applyFill="1" applyBorder="1" applyAlignment="1">
      <alignment horizontal="left" vertical="center" wrapText="1" indent="1"/>
    </xf>
    <xf numFmtId="0" fontId="7" fillId="0" borderId="0" xfId="2" applyFont="1" applyFill="1" applyBorder="1" applyAlignment="1">
      <alignment vertical="center"/>
    </xf>
    <xf numFmtId="0" fontId="7" fillId="0" borderId="0" xfId="2" applyFont="1" applyAlignment="1">
      <alignment vertical="center"/>
    </xf>
    <xf numFmtId="0" fontId="4" fillId="41" borderId="0" xfId="2" applyFont="1" applyFill="1" applyBorder="1" applyAlignment="1">
      <alignment vertical="center"/>
    </xf>
    <xf numFmtId="0" fontId="4" fillId="37" borderId="0" xfId="2" applyFont="1" applyFill="1" applyBorder="1" applyAlignment="1">
      <alignment vertical="center"/>
    </xf>
    <xf numFmtId="0" fontId="4" fillId="42" borderId="0" xfId="2" applyFont="1" applyFill="1" applyBorder="1" applyAlignment="1">
      <alignment vertical="center"/>
    </xf>
    <xf numFmtId="0" fontId="16" fillId="36" borderId="20" xfId="2" applyFont="1" applyFill="1" applyBorder="1" applyAlignment="1">
      <alignment horizontal="left" vertical="center" wrapText="1" indent="1"/>
    </xf>
    <xf numFmtId="0" fontId="16" fillId="36" borderId="21" xfId="2" applyFont="1" applyFill="1" applyBorder="1" applyAlignment="1">
      <alignment horizontal="left" vertical="center" wrapText="1" indent="1"/>
    </xf>
    <xf numFmtId="0" fontId="16" fillId="36" borderId="24" xfId="2" applyFont="1" applyFill="1" applyBorder="1" applyAlignment="1">
      <alignment vertical="top"/>
    </xf>
    <xf numFmtId="0" fontId="16" fillId="36" borderId="12" xfId="2" applyFont="1" applyFill="1" applyBorder="1" applyAlignment="1">
      <alignment vertical="top"/>
    </xf>
    <xf numFmtId="0" fontId="16" fillId="36" borderId="25" xfId="2" applyFont="1" applyFill="1" applyBorder="1" applyAlignment="1">
      <alignment vertical="top"/>
    </xf>
    <xf numFmtId="0" fontId="16" fillId="36" borderId="11" xfId="2" applyFont="1" applyFill="1" applyBorder="1" applyAlignment="1"/>
    <xf numFmtId="0" fontId="16" fillId="36" borderId="19" xfId="2" applyFont="1" applyFill="1" applyBorder="1" applyAlignment="1"/>
    <xf numFmtId="0" fontId="82" fillId="36" borderId="0" xfId="2" applyFont="1" applyFill="1" applyBorder="1" applyAlignment="1">
      <alignment horizontal="center" vertical="center" wrapText="1"/>
    </xf>
    <xf numFmtId="0" fontId="16" fillId="36" borderId="0" xfId="2" applyFont="1" applyFill="1" applyBorder="1" applyAlignment="1">
      <alignment vertical="top"/>
    </xf>
    <xf numFmtId="0" fontId="16" fillId="36" borderId="21" xfId="2" applyFont="1" applyFill="1" applyBorder="1" applyAlignment="1">
      <alignment vertical="top"/>
    </xf>
    <xf numFmtId="0" fontId="16" fillId="36" borderId="21" xfId="2" applyFont="1" applyFill="1" applyBorder="1" applyAlignment="1">
      <alignment vertical="center"/>
    </xf>
    <xf numFmtId="0" fontId="16" fillId="5" borderId="0" xfId="2" applyFont="1" applyFill="1" applyAlignment="1">
      <alignment vertical="center"/>
    </xf>
    <xf numFmtId="0" fontId="5" fillId="36" borderId="20" xfId="2" applyFont="1" applyFill="1" applyBorder="1" applyAlignment="1">
      <alignment vertical="center"/>
    </xf>
    <xf numFmtId="0" fontId="5" fillId="36" borderId="21" xfId="2" applyFont="1" applyFill="1" applyBorder="1" applyAlignment="1">
      <alignment vertical="center"/>
    </xf>
    <xf numFmtId="0" fontId="5" fillId="36" borderId="0" xfId="2" applyFont="1" applyFill="1" applyBorder="1" applyAlignment="1">
      <alignment vertical="center"/>
    </xf>
    <xf numFmtId="0" fontId="7" fillId="36" borderId="0" xfId="2" applyFont="1" applyFill="1" applyBorder="1" applyAlignment="1">
      <alignment vertical="center"/>
    </xf>
    <xf numFmtId="0" fontId="5" fillId="36" borderId="0" xfId="2" applyFont="1" applyFill="1" applyBorder="1" applyAlignment="1"/>
    <xf numFmtId="0" fontId="7" fillId="36" borderId="23" xfId="2" applyFont="1" applyFill="1" applyBorder="1" applyAlignment="1">
      <alignment horizontal="center" vertical="center"/>
    </xf>
    <xf numFmtId="0" fontId="5" fillId="36" borderId="4" xfId="2" applyFont="1" applyFill="1" applyBorder="1" applyAlignment="1">
      <alignment horizontal="center" vertical="center"/>
    </xf>
    <xf numFmtId="0" fontId="5" fillId="36" borderId="1" xfId="2" applyFont="1" applyFill="1" applyBorder="1" applyAlignment="1">
      <alignment horizontal="center" vertical="center"/>
    </xf>
    <xf numFmtId="0" fontId="5" fillId="36" borderId="1" xfId="2" applyFont="1" applyFill="1" applyBorder="1" applyAlignment="1">
      <alignment vertical="center"/>
    </xf>
    <xf numFmtId="0" fontId="23" fillId="36" borderId="0" xfId="2" applyFont="1" applyFill="1" applyBorder="1" applyAlignment="1">
      <alignment vertical="center"/>
    </xf>
    <xf numFmtId="0" fontId="16" fillId="5" borderId="0" xfId="2" applyFont="1" applyFill="1" applyAlignment="1">
      <alignment vertical="center" wrapText="1"/>
    </xf>
    <xf numFmtId="0" fontId="5" fillId="36" borderId="20" xfId="2" applyFont="1" applyFill="1" applyBorder="1" applyAlignment="1">
      <alignment vertical="center" wrapText="1"/>
    </xf>
    <xf numFmtId="0" fontId="5" fillId="36" borderId="21" xfId="2" applyFont="1" applyFill="1" applyBorder="1" applyAlignment="1">
      <alignment vertical="center" wrapText="1"/>
    </xf>
    <xf numFmtId="0" fontId="16" fillId="0" borderId="0" xfId="2" applyFont="1" applyAlignment="1">
      <alignment vertical="center" wrapText="1"/>
    </xf>
    <xf numFmtId="0" fontId="7" fillId="36" borderId="6" xfId="2" applyFont="1" applyFill="1" applyBorder="1" applyAlignment="1">
      <alignment horizontal="left" vertical="center"/>
    </xf>
    <xf numFmtId="0" fontId="5" fillId="36" borderId="6" xfId="2" applyFont="1" applyFill="1" applyBorder="1" applyAlignment="1">
      <alignment horizontal="left" vertical="center" wrapText="1"/>
    </xf>
    <xf numFmtId="0" fontId="5" fillId="36" borderId="6" xfId="2" applyFont="1" applyFill="1" applyBorder="1" applyAlignment="1">
      <alignment horizontal="left" vertical="center"/>
    </xf>
    <xf numFmtId="0" fontId="4" fillId="36" borderId="24" xfId="2" applyFill="1" applyBorder="1" applyAlignment="1">
      <alignment vertical="center"/>
    </xf>
    <xf numFmtId="0" fontId="4" fillId="36" borderId="12" xfId="2" applyFill="1" applyBorder="1" applyAlignment="1">
      <alignment vertical="center"/>
    </xf>
    <xf numFmtId="0" fontId="4" fillId="36" borderId="12" xfId="2" applyFill="1" applyBorder="1" applyAlignment="1">
      <alignment vertical="center" wrapText="1"/>
    </xf>
    <xf numFmtId="0" fontId="4" fillId="36" borderId="25" xfId="2" applyFill="1" applyBorder="1" applyAlignment="1">
      <alignment vertical="center"/>
    </xf>
    <xf numFmtId="0" fontId="4" fillId="0" borderId="0" xfId="2" applyAlignment="1">
      <alignment vertical="center"/>
    </xf>
    <xf numFmtId="0" fontId="5" fillId="0" borderId="0" xfId="2" applyFont="1" applyAlignment="1">
      <alignment vertical="center"/>
    </xf>
    <xf numFmtId="1" fontId="5" fillId="36" borderId="20" xfId="2" applyNumberFormat="1" applyFont="1" applyFill="1" applyBorder="1" applyProtection="1">
      <protection hidden="1"/>
    </xf>
    <xf numFmtId="0" fontId="7" fillId="36" borderId="1" xfId="2" applyFont="1" applyFill="1" applyBorder="1" applyAlignment="1" applyProtection="1">
      <alignment horizontal="center" vertical="center"/>
    </xf>
    <xf numFmtId="0" fontId="5" fillId="2" borderId="1" xfId="2" applyFont="1" applyFill="1" applyBorder="1" applyAlignment="1" applyProtection="1">
      <alignment horizontal="left" vertical="center" wrapText="1"/>
      <protection locked="0"/>
    </xf>
    <xf numFmtId="0" fontId="5" fillId="2" borderId="1" xfId="2" applyFont="1" applyFill="1" applyBorder="1" applyAlignment="1" applyProtection="1">
      <alignment horizontal="left" vertical="center"/>
      <protection locked="0"/>
    </xf>
    <xf numFmtId="1" fontId="7" fillId="36" borderId="1" xfId="2" applyNumberFormat="1" applyFont="1" applyFill="1" applyBorder="1" applyAlignment="1" applyProtection="1">
      <alignment horizontal="center" vertical="center"/>
    </xf>
    <xf numFmtId="0" fontId="5" fillId="0" borderId="1" xfId="2" applyFont="1" applyFill="1" applyBorder="1" applyAlignment="1" applyProtection="1">
      <alignment horizontal="left" vertical="center"/>
      <protection locked="0"/>
    </xf>
    <xf numFmtId="0" fontId="4" fillId="0" borderId="0" xfId="2" applyAlignment="1">
      <alignment horizontal="center"/>
    </xf>
    <xf numFmtId="0" fontId="5" fillId="36" borderId="0" xfId="2" applyFont="1" applyFill="1" applyBorder="1" applyAlignment="1">
      <alignment vertical="center" wrapText="1"/>
    </xf>
    <xf numFmtId="0" fontId="91" fillId="9" borderId="5" xfId="3" applyFont="1" applyFill="1" applyBorder="1" applyAlignment="1" applyProtection="1">
      <alignment horizontal="center" vertical="center"/>
      <protection locked="0"/>
    </xf>
    <xf numFmtId="0" fontId="91" fillId="9" borderId="31" xfId="3" applyFont="1" applyFill="1" applyBorder="1" applyAlignment="1" applyProtection="1">
      <alignment horizontal="center" vertical="center"/>
      <protection locked="0"/>
    </xf>
    <xf numFmtId="0" fontId="91" fillId="9" borderId="1" xfId="3" applyFont="1" applyFill="1" applyBorder="1" applyAlignment="1" applyProtection="1">
      <alignment horizontal="center" vertical="center"/>
      <protection locked="0"/>
    </xf>
    <xf numFmtId="0" fontId="91" fillId="9" borderId="23" xfId="3" applyFont="1" applyFill="1" applyBorder="1" applyAlignment="1" applyProtection="1">
      <alignment horizontal="center" vertical="center"/>
      <protection locked="0"/>
    </xf>
    <xf numFmtId="0" fontId="91" fillId="9" borderId="58" xfId="3" applyFont="1" applyFill="1" applyBorder="1" applyAlignment="1" applyProtection="1">
      <alignment horizontal="center" vertical="center"/>
      <protection locked="0"/>
    </xf>
    <xf numFmtId="0" fontId="91" fillId="9" borderId="59" xfId="3" applyFont="1" applyFill="1" applyBorder="1" applyAlignment="1" applyProtection="1">
      <alignment horizontal="center" vertical="center"/>
      <protection locked="0"/>
    </xf>
    <xf numFmtId="0" fontId="90" fillId="9" borderId="60" xfId="0" applyNumberFormat="1" applyFont="1" applyFill="1" applyBorder="1" applyAlignment="1">
      <alignment horizontal="left" vertical="justify"/>
    </xf>
    <xf numFmtId="0" fontId="90" fillId="9" borderId="61" xfId="0" applyNumberFormat="1" applyFont="1" applyFill="1" applyBorder="1" applyAlignment="1">
      <alignment horizontal="left" vertical="justify"/>
    </xf>
    <xf numFmtId="0" fontId="90" fillId="9" borderId="62" xfId="0" applyNumberFormat="1" applyFont="1" applyFill="1" applyBorder="1" applyAlignment="1">
      <alignment horizontal="left" vertical="justify"/>
    </xf>
    <xf numFmtId="0" fontId="88" fillId="2" borderId="15" xfId="3" applyFont="1" applyFill="1" applyBorder="1" applyAlignment="1" applyProtection="1">
      <alignment horizontal="right" vertical="center"/>
      <protection locked="0"/>
    </xf>
    <xf numFmtId="0" fontId="88" fillId="2" borderId="3" xfId="3" applyFont="1" applyFill="1" applyBorder="1" applyAlignment="1" applyProtection="1">
      <alignment horizontal="right" vertical="center"/>
      <protection locked="0"/>
    </xf>
    <xf numFmtId="0" fontId="55" fillId="8" borderId="63" xfId="0" applyFont="1" applyFill="1" applyBorder="1" applyAlignment="1">
      <alignment horizontal="left" vertical="center"/>
    </xf>
    <xf numFmtId="0" fontId="88" fillId="2" borderId="52" xfId="3" applyFont="1" applyFill="1" applyBorder="1" applyAlignment="1" applyProtection="1">
      <alignment horizontal="right" vertical="center"/>
      <protection locked="0"/>
    </xf>
    <xf numFmtId="0" fontId="88" fillId="2" borderId="14" xfId="3" applyFont="1" applyFill="1" applyBorder="1" applyAlignment="1" applyProtection="1">
      <alignment horizontal="right" vertical="top"/>
      <protection locked="0"/>
    </xf>
    <xf numFmtId="0" fontId="88" fillId="2" borderId="2" xfId="3" applyFont="1" applyFill="1" applyBorder="1" applyAlignment="1" applyProtection="1">
      <alignment horizontal="right" vertical="top"/>
      <protection locked="0"/>
    </xf>
    <xf numFmtId="0" fontId="88" fillId="0" borderId="2" xfId="3" applyFont="1" applyBorder="1" applyAlignment="1" applyProtection="1">
      <alignment horizontal="right" vertical="top"/>
      <protection locked="0"/>
    </xf>
    <xf numFmtId="0" fontId="88" fillId="11" borderId="17" xfId="3" applyFont="1" applyFill="1" applyBorder="1" applyAlignment="1" applyProtection="1">
      <alignment horizontal="right" vertical="top"/>
    </xf>
    <xf numFmtId="0" fontId="54" fillId="37" borderId="18" xfId="3" applyFont="1" applyFill="1" applyBorder="1"/>
    <xf numFmtId="0" fontId="9" fillId="37" borderId="19" xfId="3" applyFont="1" applyFill="1" applyBorder="1" applyAlignment="1">
      <alignment vertical="center" wrapText="1"/>
    </xf>
    <xf numFmtId="0" fontId="9" fillId="37" borderId="43" xfId="3" applyFont="1" applyFill="1" applyBorder="1" applyAlignment="1">
      <alignment horizontal="left" vertical="center"/>
    </xf>
    <xf numFmtId="0" fontId="9" fillId="37" borderId="44" xfId="3" applyFont="1" applyFill="1" applyBorder="1" applyAlignment="1">
      <alignment horizontal="left" vertical="center"/>
    </xf>
    <xf numFmtId="0" fontId="9" fillId="37" borderId="45" xfId="3" applyFont="1" applyFill="1" applyBorder="1" applyAlignment="1">
      <alignment horizontal="left" vertical="center"/>
    </xf>
    <xf numFmtId="0" fontId="9" fillId="37" borderId="46" xfId="3" applyFont="1" applyFill="1" applyBorder="1" applyAlignment="1">
      <alignment horizontal="left" vertical="center"/>
    </xf>
    <xf numFmtId="0" fontId="9" fillId="37" borderId="18" xfId="3" applyFont="1" applyFill="1" applyBorder="1" applyAlignment="1">
      <alignment horizontal="left" vertical="center" wrapText="1"/>
    </xf>
    <xf numFmtId="0" fontId="15" fillId="37" borderId="19" xfId="0" applyFont="1" applyFill="1" applyBorder="1"/>
    <xf numFmtId="0" fontId="25" fillId="37" borderId="36" xfId="3" applyFont="1" applyFill="1" applyBorder="1" applyAlignment="1">
      <alignment horizontal="center" vertical="center" wrapText="1"/>
    </xf>
    <xf numFmtId="0" fontId="55" fillId="37" borderId="49" xfId="0" applyFont="1" applyFill="1" applyBorder="1" applyAlignment="1">
      <alignment horizontal="center" vertical="center"/>
    </xf>
    <xf numFmtId="0" fontId="55" fillId="37" borderId="50" xfId="0" applyFont="1" applyFill="1" applyBorder="1" applyAlignment="1">
      <alignment horizontal="center" vertical="center"/>
    </xf>
    <xf numFmtId="0" fontId="9" fillId="37" borderId="24" xfId="3" applyFont="1" applyFill="1" applyBorder="1" applyAlignment="1">
      <alignment horizontal="left" vertical="center"/>
    </xf>
    <xf numFmtId="0" fontId="9" fillId="37" borderId="30" xfId="3" applyFont="1" applyFill="1" applyBorder="1" applyAlignment="1">
      <alignment horizontal="left" vertical="center"/>
    </xf>
    <xf numFmtId="0" fontId="25" fillId="37" borderId="15" xfId="3" applyFont="1" applyFill="1" applyBorder="1" applyAlignment="1">
      <alignment horizontal="center" vertical="center"/>
    </xf>
    <xf numFmtId="0" fontId="25" fillId="37" borderId="1" xfId="0" applyFont="1" applyFill="1" applyBorder="1" applyAlignment="1">
      <alignment horizontal="left" vertical="center" wrapText="1"/>
    </xf>
    <xf numFmtId="0" fontId="25" fillId="37" borderId="22" xfId="3" applyFont="1" applyFill="1" applyBorder="1" applyAlignment="1">
      <alignment horizontal="center" vertical="center"/>
    </xf>
    <xf numFmtId="0" fontId="25" fillId="37" borderId="23" xfId="0" applyFont="1" applyFill="1" applyBorder="1" applyAlignment="1">
      <alignment horizontal="left" vertical="center" wrapText="1"/>
    </xf>
    <xf numFmtId="0" fontId="85" fillId="36" borderId="0" xfId="2" applyFont="1" applyFill="1" applyBorder="1" applyAlignment="1">
      <alignment horizontal="left" vertical="center" wrapText="1" indent="1"/>
    </xf>
    <xf numFmtId="0" fontId="1" fillId="39" borderId="0" xfId="9" applyFill="1"/>
    <xf numFmtId="0" fontId="1" fillId="39" borderId="0" xfId="9" applyFont="1" applyFill="1"/>
    <xf numFmtId="0" fontId="1" fillId="39" borderId="0" xfId="9" applyFont="1" applyFill="1" applyAlignment="1">
      <alignment horizontal="center" vertical="center"/>
    </xf>
    <xf numFmtId="0" fontId="1" fillId="39" borderId="0" xfId="9" applyFill="1" applyAlignment="1">
      <alignment horizontal="center" vertical="center"/>
    </xf>
    <xf numFmtId="0" fontId="1" fillId="39" borderId="0" xfId="4" applyFont="1" applyFill="1"/>
    <xf numFmtId="0" fontId="1" fillId="39" borderId="0" xfId="4" applyFill="1"/>
    <xf numFmtId="0" fontId="0" fillId="0" borderId="0" xfId="4" applyFont="1" applyAlignment="1">
      <alignment horizontal="center" vertical="center"/>
    </xf>
    <xf numFmtId="0" fontId="88" fillId="43" borderId="52" xfId="3" applyFont="1" applyFill="1" applyBorder="1" applyAlignment="1" applyProtection="1">
      <alignment horizontal="right" vertical="top"/>
      <protection locked="0"/>
    </xf>
    <xf numFmtId="0" fontId="88" fillId="41" borderId="52" xfId="3" applyFont="1" applyFill="1" applyBorder="1" applyAlignment="1" applyProtection="1">
      <alignment horizontal="right" vertical="top"/>
    </xf>
    <xf numFmtId="0" fontId="88" fillId="43" borderId="15" xfId="3" applyFont="1" applyFill="1" applyBorder="1" applyAlignment="1" applyProtection="1">
      <alignment horizontal="right" vertical="top"/>
      <protection locked="0"/>
    </xf>
    <xf numFmtId="0" fontId="88" fillId="41" borderId="15" xfId="3" applyFont="1" applyFill="1" applyBorder="1" applyAlignment="1" applyProtection="1">
      <alignment horizontal="right" vertical="top"/>
    </xf>
    <xf numFmtId="0" fontId="94" fillId="41" borderId="32" xfId="3" applyFont="1" applyFill="1" applyBorder="1" applyAlignment="1" applyProtection="1">
      <alignment horizontal="right" vertical="top"/>
    </xf>
    <xf numFmtId="0" fontId="5" fillId="5" borderId="0" xfId="2" applyFont="1" applyFill="1" applyAlignment="1">
      <alignment vertical="center"/>
    </xf>
    <xf numFmtId="0" fontId="16" fillId="5" borderId="0" xfId="2" applyFont="1" applyFill="1" applyAlignment="1">
      <alignment horizontal="left" vertical="center"/>
    </xf>
    <xf numFmtId="0" fontId="5" fillId="36" borderId="20" xfId="2" applyFont="1" applyFill="1" applyBorder="1" applyAlignment="1">
      <alignment horizontal="left" vertical="center"/>
    </xf>
    <xf numFmtId="0" fontId="5" fillId="36" borderId="21" xfId="2" applyFont="1" applyFill="1" applyBorder="1" applyAlignment="1">
      <alignment horizontal="left" vertical="center"/>
    </xf>
    <xf numFmtId="0" fontId="16" fillId="0" borderId="0" xfId="2" applyFont="1" applyAlignment="1">
      <alignment horizontal="left" vertical="center"/>
    </xf>
    <xf numFmtId="0" fontId="0" fillId="0" borderId="0" xfId="0" applyAlignment="1">
      <alignment wrapText="1"/>
    </xf>
    <xf numFmtId="0" fontId="2" fillId="6" borderId="64" xfId="0" applyFont="1" applyFill="1" applyBorder="1" applyAlignment="1">
      <alignment horizontal="center" wrapText="1"/>
    </xf>
    <xf numFmtId="0" fontId="2" fillId="6" borderId="64" xfId="0" applyFont="1" applyFill="1" applyBorder="1" applyAlignment="1">
      <alignment horizontal="center"/>
    </xf>
    <xf numFmtId="0" fontId="4" fillId="0" borderId="0" xfId="0" applyFont="1"/>
    <xf numFmtId="0" fontId="2" fillId="6" borderId="0" xfId="2" applyFont="1" applyFill="1" applyBorder="1" applyAlignment="1">
      <alignment horizontal="center"/>
    </xf>
    <xf numFmtId="0" fontId="88" fillId="44" borderId="22" xfId="3" applyFont="1" applyFill="1" applyBorder="1" applyAlignment="1" applyProtection="1">
      <alignment horizontal="right" vertical="center"/>
    </xf>
    <xf numFmtId="0" fontId="4" fillId="44" borderId="15" xfId="3" applyNumberFormat="1" applyFont="1" applyFill="1" applyBorder="1" applyAlignment="1" applyProtection="1">
      <alignment horizontal="right" vertical="center"/>
    </xf>
    <xf numFmtId="0" fontId="3" fillId="0" borderId="0" xfId="4" applyFont="1" applyBorder="1" applyAlignment="1">
      <alignment horizontal="left" vertical="center" wrapText="1"/>
    </xf>
    <xf numFmtId="0" fontId="4" fillId="0" borderId="0" xfId="2" applyBorder="1" applyAlignment="1">
      <alignment horizontal="center" vertical="center"/>
    </xf>
    <xf numFmtId="0" fontId="4" fillId="0" borderId="0" xfId="2" applyBorder="1"/>
    <xf numFmtId="0" fontId="34" fillId="10" borderId="0" xfId="2" applyFont="1" applyFill="1" applyAlignment="1">
      <alignment horizontal="center" vertical="center"/>
    </xf>
    <xf numFmtId="0" fontId="4" fillId="23" borderId="0" xfId="2" applyFill="1" applyAlignment="1">
      <alignment horizontal="center" vertical="center"/>
    </xf>
    <xf numFmtId="0" fontId="4" fillId="17" borderId="0" xfId="2" applyFill="1" applyAlignment="1">
      <alignment horizontal="center" vertical="center"/>
    </xf>
    <xf numFmtId="0" fontId="4" fillId="17" borderId="0" xfId="2" applyFont="1" applyFill="1" applyAlignment="1">
      <alignment vertical="center"/>
    </xf>
    <xf numFmtId="0" fontId="4" fillId="17" borderId="0" xfId="2" applyFont="1" applyFill="1" applyAlignment="1">
      <alignment vertical="center" wrapText="1"/>
    </xf>
    <xf numFmtId="0" fontId="4" fillId="17" borderId="0" xfId="2" applyFont="1" applyFill="1" applyAlignment="1">
      <alignment horizontal="center" vertical="center"/>
    </xf>
    <xf numFmtId="14" fontId="4" fillId="17" borderId="0" xfId="2" quotePrefix="1" applyNumberFormat="1" applyFill="1" applyAlignment="1">
      <alignment horizontal="center" vertical="center"/>
    </xf>
    <xf numFmtId="0" fontId="2" fillId="15" borderId="0" xfId="4" applyFont="1" applyFill="1" applyAlignment="1">
      <alignment horizontal="center" vertical="center" wrapText="1"/>
    </xf>
    <xf numFmtId="0" fontId="1" fillId="0" borderId="0" xfId="4" applyFont="1" applyAlignment="1">
      <alignment horizontal="center" vertical="center"/>
    </xf>
    <xf numFmtId="0" fontId="1" fillId="0" borderId="0" xfId="4" applyFont="1" applyFill="1" applyAlignment="1">
      <alignment horizontal="center" vertical="center"/>
    </xf>
    <xf numFmtId="0" fontId="4" fillId="23" borderId="0" xfId="2" applyFill="1" applyAlignment="1">
      <alignment horizontal="left" vertical="center"/>
    </xf>
    <xf numFmtId="0" fontId="100" fillId="23" borderId="0" xfId="2" applyFont="1" applyFill="1" applyAlignment="1">
      <alignment horizontal="left" vertical="center"/>
    </xf>
    <xf numFmtId="0" fontId="101" fillId="47" borderId="0" xfId="0" applyFont="1" applyFill="1"/>
    <xf numFmtId="0" fontId="89" fillId="47" borderId="1" xfId="2" applyFont="1" applyFill="1" applyBorder="1" applyAlignment="1">
      <alignment horizontal="center" vertical="center"/>
    </xf>
    <xf numFmtId="0" fontId="101" fillId="47" borderId="1" xfId="0" applyFont="1" applyFill="1" applyBorder="1" applyAlignment="1">
      <alignment horizontal="center" vertical="center"/>
    </xf>
    <xf numFmtId="0" fontId="4" fillId="48" borderId="0" xfId="2" applyFill="1" applyAlignment="1">
      <alignment horizontal="center" vertical="center"/>
    </xf>
    <xf numFmtId="0" fontId="4" fillId="48" borderId="0" xfId="2" applyFill="1"/>
    <xf numFmtId="0" fontId="100" fillId="48" borderId="0" xfId="2" applyFont="1" applyFill="1" applyAlignment="1">
      <alignment horizontal="left" vertical="center"/>
    </xf>
    <xf numFmtId="0" fontId="4" fillId="48" borderId="0" xfId="2" applyFill="1" applyAlignment="1">
      <alignment horizontal="left" vertical="center"/>
    </xf>
    <xf numFmtId="0" fontId="4" fillId="23" borderId="0" xfId="2" applyFill="1" applyAlignment="1">
      <alignment horizontal="left" vertical="center" wrapText="1"/>
    </xf>
    <xf numFmtId="0" fontId="4" fillId="48" borderId="0" xfId="2" applyFill="1" applyAlignment="1">
      <alignment horizontal="left" vertical="center" wrapText="1"/>
    </xf>
    <xf numFmtId="14" fontId="34" fillId="10" borderId="0" xfId="2" applyNumberFormat="1" applyFont="1" applyFill="1" applyAlignment="1">
      <alignment horizontal="center" vertical="center"/>
    </xf>
    <xf numFmtId="0" fontId="34" fillId="46" borderId="0" xfId="2" applyFont="1" applyFill="1" applyAlignment="1">
      <alignment horizontal="center" vertical="center"/>
    </xf>
    <xf numFmtId="0" fontId="4" fillId="23" borderId="0" xfId="2" applyFont="1" applyFill="1" applyAlignment="1">
      <alignment vertical="center"/>
    </xf>
    <xf numFmtId="0" fontId="4" fillId="23" borderId="0" xfId="2" applyFont="1" applyFill="1" applyAlignment="1">
      <alignment vertical="center" wrapText="1"/>
    </xf>
    <xf numFmtId="0" fontId="4" fillId="23" borderId="0" xfId="2" quotePrefix="1" applyFill="1" applyAlignment="1">
      <alignment horizontal="center" vertical="center"/>
    </xf>
    <xf numFmtId="14" fontId="4" fillId="23" borderId="0" xfId="2" quotePrefix="1" applyNumberFormat="1" applyFill="1" applyAlignment="1">
      <alignment horizontal="center" vertical="center"/>
    </xf>
    <xf numFmtId="0" fontId="4" fillId="23" borderId="0" xfId="2" applyFill="1" applyAlignment="1">
      <alignment vertical="center"/>
    </xf>
    <xf numFmtId="0" fontId="4" fillId="17" borderId="0" xfId="2" applyFill="1" applyAlignment="1">
      <alignment vertical="center"/>
    </xf>
    <xf numFmtId="0" fontId="4" fillId="23" borderId="0" xfId="2" applyFont="1" applyFill="1" applyAlignment="1">
      <alignment horizontal="center" vertical="center"/>
    </xf>
    <xf numFmtId="0" fontId="100" fillId="23" borderId="0" xfId="2" applyFont="1" applyFill="1" applyAlignment="1">
      <alignment vertical="center"/>
    </xf>
    <xf numFmtId="0" fontId="4" fillId="23" borderId="0" xfId="2" applyFill="1" applyAlignment="1">
      <alignment vertical="center" wrapText="1"/>
    </xf>
    <xf numFmtId="14" fontId="4" fillId="23" borderId="0" xfId="2" applyNumberFormat="1" applyFill="1" applyAlignment="1">
      <alignment horizontal="center" vertical="center"/>
    </xf>
    <xf numFmtId="0" fontId="4" fillId="48" borderId="0" xfId="2" applyFill="1" applyAlignment="1">
      <alignment vertical="center"/>
    </xf>
    <xf numFmtId="0" fontId="4" fillId="48" borderId="0" xfId="2" applyFill="1" applyAlignment="1">
      <alignment vertical="center" wrapText="1"/>
    </xf>
    <xf numFmtId="14" fontId="4" fillId="48" borderId="0" xfId="2" applyNumberFormat="1" applyFill="1" applyAlignment="1">
      <alignment horizontal="center" vertical="center"/>
    </xf>
    <xf numFmtId="0" fontId="4" fillId="17" borderId="0" xfId="2" applyFill="1" applyAlignment="1">
      <alignment vertical="center" wrapText="1"/>
    </xf>
    <xf numFmtId="14" fontId="4" fillId="17" borderId="0" xfId="2" applyNumberFormat="1" applyFill="1" applyAlignment="1">
      <alignment horizontal="center" vertical="center"/>
    </xf>
    <xf numFmtId="0" fontId="4" fillId="49" borderId="0" xfId="2" applyFill="1" applyAlignment="1">
      <alignment vertical="center"/>
    </xf>
    <xf numFmtId="0" fontId="0" fillId="0" borderId="13" xfId="0" applyBorder="1" applyAlignment="1">
      <alignment horizontal="center"/>
    </xf>
    <xf numFmtId="0" fontId="0" fillId="0" borderId="58" xfId="0" applyBorder="1" applyAlignment="1">
      <alignment horizontal="center"/>
    </xf>
    <xf numFmtId="0" fontId="0" fillId="0" borderId="34" xfId="0" applyBorder="1" applyAlignment="1">
      <alignment horizontal="left"/>
    </xf>
    <xf numFmtId="0" fontId="0" fillId="0" borderId="34" xfId="0" applyBorder="1" applyAlignment="1">
      <alignment horizontal="center"/>
    </xf>
    <xf numFmtId="0" fontId="0" fillId="19" borderId="34" xfId="0" applyFill="1" applyBorder="1" applyAlignment="1">
      <alignment horizontal="center"/>
    </xf>
    <xf numFmtId="0" fontId="0" fillId="20" borderId="34" xfId="0" applyFill="1" applyBorder="1" applyAlignment="1">
      <alignment horizontal="center"/>
    </xf>
    <xf numFmtId="0" fontId="0" fillId="21" borderId="34" xfId="0" applyFill="1" applyBorder="1" applyAlignment="1">
      <alignment horizontal="center"/>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top"/>
    </xf>
    <xf numFmtId="0" fontId="0" fillId="20" borderId="0" xfId="0" applyFill="1" applyAlignment="1">
      <alignment horizontal="center" vertical="top" wrapText="1"/>
    </xf>
    <xf numFmtId="0" fontId="0" fillId="21" borderId="0" xfId="0" applyFill="1" applyAlignment="1">
      <alignment horizontal="center" vertical="top" wrapText="1"/>
    </xf>
    <xf numFmtId="0" fontId="0" fillId="20" borderId="0" xfId="0" applyFill="1" applyAlignment="1">
      <alignment horizontal="center" vertical="top"/>
    </xf>
    <xf numFmtId="0" fontId="0" fillId="22" borderId="0" xfId="0" applyFill="1" applyAlignment="1">
      <alignment vertical="top"/>
    </xf>
    <xf numFmtId="0" fontId="0" fillId="0" borderId="15" xfId="0" applyBorder="1" applyAlignment="1">
      <alignment horizontal="center"/>
    </xf>
    <xf numFmtId="0" fontId="0" fillId="0" borderId="1" xfId="0" applyBorder="1" applyAlignment="1">
      <alignment horizontal="center"/>
    </xf>
    <xf numFmtId="0" fontId="0" fillId="0" borderId="6" xfId="0" applyBorder="1" applyAlignment="1">
      <alignment horizontal="left"/>
    </xf>
    <xf numFmtId="0" fontId="0" fillId="0" borderId="6" xfId="0" applyBorder="1" applyAlignment="1">
      <alignment horizontal="center"/>
    </xf>
    <xf numFmtId="0" fontId="0" fillId="19" borderId="6" xfId="0" applyFill="1" applyBorder="1" applyAlignment="1">
      <alignment horizontal="center"/>
    </xf>
    <xf numFmtId="0" fontId="0" fillId="20" borderId="6" xfId="0" applyFill="1" applyBorder="1" applyAlignment="1">
      <alignment horizontal="center"/>
    </xf>
    <xf numFmtId="0" fontId="0" fillId="21" borderId="6" xfId="0" applyFill="1" applyBorder="1" applyAlignment="1">
      <alignment horizontal="center"/>
    </xf>
    <xf numFmtId="0" fontId="0" fillId="22" borderId="65" xfId="0" applyFill="1" applyBorder="1" applyAlignment="1">
      <alignment horizontal="left"/>
    </xf>
    <xf numFmtId="0" fontId="0" fillId="0" borderId="0" xfId="0" applyBorder="1" applyAlignment="1">
      <alignment horizontal="left"/>
    </xf>
    <xf numFmtId="0" fontId="0" fillId="0" borderId="0" xfId="0" applyBorder="1" applyAlignment="1">
      <alignment horizontal="center"/>
    </xf>
    <xf numFmtId="0" fontId="0" fillId="19" borderId="0" xfId="0" applyFill="1" applyBorder="1" applyAlignment="1">
      <alignment horizontal="center"/>
    </xf>
    <xf numFmtId="0" fontId="0" fillId="20" borderId="0" xfId="0" applyFill="1" applyBorder="1" applyAlignment="1">
      <alignment horizontal="center"/>
    </xf>
    <xf numFmtId="0" fontId="0" fillId="21" borderId="0" xfId="0" applyFill="1" applyBorder="1" applyAlignment="1">
      <alignment horizontal="center"/>
    </xf>
    <xf numFmtId="14" fontId="4" fillId="49" borderId="0" xfId="2" applyNumberFormat="1" applyFill="1" applyAlignment="1">
      <alignment horizontal="center" vertical="center"/>
    </xf>
    <xf numFmtId="0" fontId="4" fillId="49" borderId="0" xfId="2" applyFill="1"/>
    <xf numFmtId="0" fontId="89" fillId="49" borderId="0" xfId="2" applyFont="1" applyFill="1" applyAlignment="1">
      <alignment vertical="center"/>
    </xf>
    <xf numFmtId="0" fontId="47" fillId="14" borderId="0" xfId="0" applyFont="1" applyFill="1" applyBorder="1"/>
    <xf numFmtId="0" fontId="0" fillId="22" borderId="19" xfId="0" applyFill="1" applyBorder="1" applyAlignment="1">
      <alignment horizontal="left"/>
    </xf>
    <xf numFmtId="0" fontId="0" fillId="0" borderId="0" xfId="4" applyFont="1" applyAlignment="1">
      <alignment horizontal="center" vertical="top"/>
    </xf>
    <xf numFmtId="0" fontId="4" fillId="14" borderId="0" xfId="2" applyFill="1"/>
    <xf numFmtId="0" fontId="4" fillId="0" borderId="0" xfId="2" applyFill="1"/>
    <xf numFmtId="0" fontId="4" fillId="0" borderId="0" xfId="2" applyFill="1" applyAlignment="1">
      <alignment horizontal="center" vertical="top"/>
    </xf>
    <xf numFmtId="0" fontId="0" fillId="14" borderId="0" xfId="0" applyFill="1" applyAlignment="1">
      <alignment horizontal="center"/>
    </xf>
    <xf numFmtId="0" fontId="0" fillId="14" borderId="0" xfId="0" applyFill="1"/>
    <xf numFmtId="0" fontId="0" fillId="49" borderId="0" xfId="0" applyFill="1"/>
    <xf numFmtId="0" fontId="104" fillId="49" borderId="0" xfId="2" applyFont="1" applyFill="1" applyAlignment="1">
      <alignment horizontal="center" vertical="center"/>
    </xf>
    <xf numFmtId="0" fontId="104" fillId="49" borderId="0" xfId="2" applyFont="1" applyFill="1" applyAlignment="1">
      <alignment vertical="center"/>
    </xf>
    <xf numFmtId="14" fontId="104" fillId="49" borderId="0" xfId="2" applyNumberFormat="1" applyFont="1" applyFill="1" applyAlignment="1">
      <alignment horizontal="center" vertical="center"/>
    </xf>
    <xf numFmtId="0" fontId="104" fillId="0" borderId="0" xfId="2" applyFont="1"/>
    <xf numFmtId="0" fontId="105" fillId="49" borderId="0" xfId="2" applyFont="1" applyFill="1" applyAlignment="1">
      <alignment horizontal="center" vertical="center"/>
    </xf>
    <xf numFmtId="0" fontId="106" fillId="49" borderId="0" xfId="2" applyFont="1" applyFill="1" applyAlignment="1">
      <alignment vertical="center"/>
    </xf>
    <xf numFmtId="0" fontId="106" fillId="49" borderId="0" xfId="2" applyFont="1" applyFill="1" applyAlignment="1">
      <alignment vertical="center" wrapText="1"/>
    </xf>
    <xf numFmtId="0" fontId="106" fillId="49" borderId="0" xfId="2" applyFont="1" applyFill="1" applyAlignment="1">
      <alignment horizontal="center" vertical="center"/>
    </xf>
    <xf numFmtId="14" fontId="105" fillId="49" borderId="0" xfId="2" applyNumberFormat="1" applyFont="1" applyFill="1" applyAlignment="1">
      <alignment horizontal="center" vertical="center"/>
    </xf>
    <xf numFmtId="0" fontId="106" fillId="49" borderId="0" xfId="2" applyFont="1" applyFill="1"/>
    <xf numFmtId="0" fontId="0" fillId="0" borderId="22" xfId="0" applyBorder="1" applyAlignment="1">
      <alignment horizontal="center"/>
    </xf>
    <xf numFmtId="0" fontId="0" fillId="0" borderId="23" xfId="0" applyBorder="1" applyAlignment="1">
      <alignment horizontal="center"/>
    </xf>
    <xf numFmtId="0" fontId="0" fillId="0" borderId="28" xfId="0" applyBorder="1" applyAlignment="1">
      <alignment horizontal="left"/>
    </xf>
    <xf numFmtId="0" fontId="0" fillId="0" borderId="28" xfId="0" applyBorder="1" applyAlignment="1">
      <alignment horizontal="center"/>
    </xf>
    <xf numFmtId="0" fontId="0" fillId="19" borderId="28" xfId="0" applyFill="1" applyBorder="1" applyAlignment="1">
      <alignment horizontal="center"/>
    </xf>
    <xf numFmtId="0" fontId="0" fillId="20" borderId="28" xfId="0" applyFill="1" applyBorder="1" applyAlignment="1">
      <alignment horizontal="center"/>
    </xf>
    <xf numFmtId="0" fontId="0" fillId="21" borderId="28" xfId="0" applyFill="1" applyBorder="1" applyAlignment="1">
      <alignment horizontal="center"/>
    </xf>
    <xf numFmtId="0" fontId="0" fillId="22" borderId="66" xfId="0" applyFill="1" applyBorder="1" applyAlignment="1">
      <alignment horizontal="left"/>
    </xf>
    <xf numFmtId="0" fontId="0" fillId="0" borderId="12" xfId="0" applyBorder="1"/>
    <xf numFmtId="0" fontId="4" fillId="49" borderId="0" xfId="2" applyFont="1" applyFill="1" applyAlignment="1">
      <alignment vertical="center"/>
    </xf>
    <xf numFmtId="0" fontId="89" fillId="14" borderId="0" xfId="2" applyFont="1" applyFill="1" applyAlignment="1">
      <alignment horizontal="center" vertical="center"/>
    </xf>
    <xf numFmtId="0" fontId="89" fillId="14" borderId="0" xfId="2" applyFont="1" applyFill="1" applyAlignment="1">
      <alignment vertical="center"/>
    </xf>
    <xf numFmtId="0" fontId="0" fillId="47" borderId="0" xfId="4" applyFont="1" applyFill="1" applyAlignment="1">
      <alignment horizontal="left" vertical="center"/>
    </xf>
    <xf numFmtId="0" fontId="0" fillId="0" borderId="0" xfId="0" applyFont="1"/>
    <xf numFmtId="0" fontId="1" fillId="0" borderId="0" xfId="4" applyFont="1" applyAlignment="1">
      <alignment horizontal="left" vertical="center"/>
    </xf>
    <xf numFmtId="0" fontId="0" fillId="47" borderId="0" xfId="0" applyFont="1" applyFill="1"/>
    <xf numFmtId="0" fontId="1" fillId="47" borderId="0" xfId="4" applyFont="1" applyFill="1" applyAlignment="1">
      <alignment horizontal="left" vertical="center"/>
    </xf>
    <xf numFmtId="0" fontId="0" fillId="22" borderId="0" xfId="0" applyFill="1" applyBorder="1" applyAlignment="1">
      <alignment horizontal="left"/>
    </xf>
    <xf numFmtId="0" fontId="0" fillId="0" borderId="0" xfId="0" applyBorder="1"/>
    <xf numFmtId="0" fontId="0" fillId="50" borderId="0" xfId="0" applyFill="1" applyAlignment="1">
      <alignment horizontal="center" vertical="center"/>
    </xf>
    <xf numFmtId="0" fontId="0" fillId="50" borderId="0" xfId="0" applyFill="1" applyAlignment="1">
      <alignment horizontal="left" vertical="center"/>
    </xf>
    <xf numFmtId="0" fontId="1" fillId="49" borderId="0" xfId="4" applyFill="1"/>
    <xf numFmtId="0" fontId="43" fillId="14" borderId="0" xfId="0" applyFont="1" applyFill="1" applyAlignment="1">
      <alignment vertical="top"/>
    </xf>
    <xf numFmtId="0" fontId="43" fillId="14" borderId="0" xfId="0" applyFont="1" applyFill="1" applyAlignment="1">
      <alignment vertical="center"/>
    </xf>
    <xf numFmtId="0" fontId="4" fillId="49" borderId="0" xfId="2" applyFont="1" applyFill="1" applyAlignment="1">
      <alignment horizontal="center" vertical="center"/>
    </xf>
    <xf numFmtId="14" fontId="4" fillId="49" borderId="0" xfId="2" applyNumberFormat="1" applyFont="1" applyFill="1" applyAlignment="1">
      <alignment horizontal="center" vertical="center"/>
    </xf>
    <xf numFmtId="0" fontId="4" fillId="16" borderId="1" xfId="2" applyFill="1" applyBorder="1" applyAlignment="1">
      <alignment horizontal="center" vertical="center"/>
    </xf>
    <xf numFmtId="0" fontId="0" fillId="16" borderId="1" xfId="0" applyFill="1" applyBorder="1" applyAlignment="1">
      <alignment horizontal="center" vertical="center"/>
    </xf>
    <xf numFmtId="0" fontId="4" fillId="23" borderId="1" xfId="2" applyFill="1" applyBorder="1" applyAlignment="1">
      <alignment horizontal="center" vertical="center"/>
    </xf>
    <xf numFmtId="0" fontId="102" fillId="23" borderId="1" xfId="0" applyFont="1" applyFill="1" applyBorder="1" applyAlignment="1">
      <alignment horizontal="center" vertical="center"/>
    </xf>
    <xf numFmtId="0" fontId="11" fillId="23" borderId="1" xfId="0" applyFont="1" applyFill="1" applyBorder="1" applyAlignment="1">
      <alignment horizontal="center" vertical="center"/>
    </xf>
    <xf numFmtId="0" fontId="4" fillId="49" borderId="0" xfId="2" applyFont="1" applyFill="1" applyAlignment="1">
      <alignment vertical="center" wrapText="1"/>
    </xf>
    <xf numFmtId="0" fontId="4" fillId="0" borderId="0" xfId="2" applyFont="1" applyFill="1"/>
    <xf numFmtId="0" fontId="0" fillId="0" borderId="57" xfId="0" applyBorder="1" applyAlignment="1">
      <alignment horizontal="center"/>
    </xf>
    <xf numFmtId="0" fontId="0" fillId="0" borderId="42" xfId="0" applyBorder="1" applyAlignment="1">
      <alignment horizontal="center"/>
    </xf>
    <xf numFmtId="0" fontId="0" fillId="0" borderId="27" xfId="0" applyBorder="1" applyAlignment="1">
      <alignment horizontal="left"/>
    </xf>
    <xf numFmtId="0" fontId="0" fillId="0" borderId="27" xfId="0" applyBorder="1" applyAlignment="1">
      <alignment horizontal="center"/>
    </xf>
    <xf numFmtId="0" fontId="0" fillId="19" borderId="27" xfId="0" applyFill="1" applyBorder="1" applyAlignment="1">
      <alignment horizontal="center"/>
    </xf>
    <xf numFmtId="0" fontId="0" fillId="20" borderId="27" xfId="0" applyFill="1" applyBorder="1" applyAlignment="1">
      <alignment horizontal="center"/>
    </xf>
    <xf numFmtId="0" fontId="0" fillId="21" borderId="27" xfId="0" applyFill="1" applyBorder="1" applyAlignment="1">
      <alignment horizontal="center"/>
    </xf>
    <xf numFmtId="0" fontId="0" fillId="22" borderId="40" xfId="0" applyFill="1" applyBorder="1" applyAlignment="1">
      <alignment horizontal="left"/>
    </xf>
    <xf numFmtId="0" fontId="4" fillId="49" borderId="0" xfId="2" applyFont="1" applyFill="1" applyAlignment="1">
      <alignment horizontal="left" vertical="center"/>
    </xf>
    <xf numFmtId="0" fontId="4" fillId="49" borderId="0" xfId="2" applyFill="1" applyAlignment="1">
      <alignment horizontal="left" vertical="center"/>
    </xf>
    <xf numFmtId="0" fontId="71" fillId="0" borderId="18" xfId="3" applyFont="1" applyBorder="1" applyAlignment="1">
      <alignment horizontal="center" vertical="center"/>
    </xf>
    <xf numFmtId="0" fontId="71" fillId="0" borderId="19" xfId="3" applyFont="1" applyBorder="1" applyAlignment="1">
      <alignment horizontal="center" vertical="center"/>
    </xf>
    <xf numFmtId="0" fontId="58" fillId="0" borderId="0" xfId="0" applyFont="1" applyFill="1" applyAlignment="1">
      <alignment vertical="center"/>
    </xf>
    <xf numFmtId="0" fontId="57" fillId="0" borderId="0" xfId="0" applyFont="1" applyFill="1" applyAlignment="1">
      <alignment vertical="center"/>
    </xf>
    <xf numFmtId="0" fontId="48" fillId="0" borderId="0" xfId="3" applyFont="1" applyFill="1" applyAlignment="1">
      <alignment vertical="center"/>
    </xf>
    <xf numFmtId="0" fontId="89" fillId="49" borderId="0" xfId="2" applyFont="1" applyFill="1" applyAlignment="1">
      <alignment horizontal="center" vertical="center"/>
    </xf>
    <xf numFmtId="0" fontId="89" fillId="49" borderId="0" xfId="2" applyFont="1" applyFill="1" applyAlignment="1">
      <alignment horizontal="left" vertical="center"/>
    </xf>
    <xf numFmtId="14" fontId="89" fillId="49" borderId="0" xfId="2" applyNumberFormat="1" applyFont="1" applyFill="1" applyAlignment="1">
      <alignment horizontal="center" vertical="center"/>
    </xf>
    <xf numFmtId="0" fontId="89" fillId="0" borderId="0" xfId="2" applyFont="1"/>
    <xf numFmtId="0" fontId="4" fillId="44" borderId="1" xfId="3" applyNumberFormat="1" applyFont="1" applyFill="1" applyBorder="1" applyAlignment="1" applyProtection="1">
      <alignment horizontal="right" vertical="center"/>
    </xf>
    <xf numFmtId="0" fontId="88" fillId="45" borderId="16" xfId="3" applyFont="1" applyFill="1" applyBorder="1" applyAlignment="1" applyProtection="1">
      <alignment horizontal="right" vertical="top"/>
    </xf>
    <xf numFmtId="0" fontId="47" fillId="2" borderId="0" xfId="0" applyFont="1" applyFill="1" applyAlignment="1">
      <alignment horizontal="center" vertical="center" wrapText="1"/>
    </xf>
    <xf numFmtId="0" fontId="43" fillId="2" borderId="0" xfId="0" applyFont="1" applyFill="1" applyAlignment="1">
      <alignment vertical="top"/>
    </xf>
    <xf numFmtId="0" fontId="88" fillId="45" borderId="17" xfId="3" applyFont="1" applyFill="1" applyBorder="1" applyAlignment="1" applyProtection="1">
      <alignment horizontal="right" vertical="top"/>
    </xf>
    <xf numFmtId="0" fontId="88" fillId="44" borderId="2" xfId="3" applyFont="1" applyFill="1" applyBorder="1" applyAlignment="1" applyProtection="1">
      <alignment horizontal="right" vertical="center"/>
    </xf>
    <xf numFmtId="0" fontId="88" fillId="2" borderId="2" xfId="3" applyFont="1" applyFill="1" applyBorder="1" applyAlignment="1" applyProtection="1">
      <alignment horizontal="right" vertical="center"/>
      <protection locked="0"/>
    </xf>
    <xf numFmtId="0" fontId="4" fillId="3" borderId="5" xfId="3" applyFont="1" applyFill="1" applyBorder="1" applyAlignment="1" applyProtection="1">
      <alignment horizontal="right" vertical="center"/>
      <protection locked="0"/>
    </xf>
    <xf numFmtId="0" fontId="4" fillId="3" borderId="2" xfId="3" applyFont="1" applyFill="1" applyBorder="1" applyAlignment="1" applyProtection="1">
      <alignment horizontal="right" vertical="center" wrapText="1"/>
      <protection locked="0"/>
    </xf>
    <xf numFmtId="0" fontId="88" fillId="44" borderId="17" xfId="3" applyFont="1" applyFill="1" applyBorder="1" applyAlignment="1" applyProtection="1">
      <alignment horizontal="right" vertical="top"/>
    </xf>
    <xf numFmtId="0" fontId="0" fillId="0" borderId="0" xfId="4" applyFont="1" applyFill="1" applyAlignment="1">
      <alignment horizontal="center" vertical="top"/>
    </xf>
    <xf numFmtId="0" fontId="89" fillId="49" borderId="0" xfId="2" applyFont="1" applyFill="1" applyAlignment="1">
      <alignment vertical="center" wrapText="1"/>
    </xf>
    <xf numFmtId="0" fontId="89" fillId="14" borderId="0" xfId="2" applyFont="1" applyFill="1" applyAlignment="1">
      <alignment vertical="center" wrapText="1"/>
    </xf>
    <xf numFmtId="14" fontId="89" fillId="14" borderId="0" xfId="2" applyNumberFormat="1" applyFont="1" applyFill="1" applyAlignment="1">
      <alignment horizontal="center" vertical="center"/>
    </xf>
    <xf numFmtId="0" fontId="89" fillId="14" borderId="0" xfId="2" applyFont="1" applyFill="1"/>
    <xf numFmtId="0" fontId="4" fillId="49" borderId="0" xfId="2" applyFill="1" applyAlignment="1">
      <alignment vertical="center" wrapText="1"/>
    </xf>
    <xf numFmtId="0" fontId="111" fillId="49" borderId="0" xfId="2" applyFont="1" applyFill="1" applyAlignment="1">
      <alignment horizontal="center" vertical="center"/>
    </xf>
    <xf numFmtId="0" fontId="111" fillId="49" borderId="0" xfId="2" applyFont="1" applyFill="1" applyAlignment="1">
      <alignment vertical="center"/>
    </xf>
    <xf numFmtId="0" fontId="111" fillId="49" borderId="0" xfId="2" applyFont="1" applyFill="1" applyAlignment="1">
      <alignment vertical="center" wrapText="1"/>
    </xf>
    <xf numFmtId="14" fontId="111" fillId="49" borderId="0" xfId="2" applyNumberFormat="1" applyFont="1" applyFill="1" applyAlignment="1">
      <alignment horizontal="center" vertical="center"/>
    </xf>
    <xf numFmtId="0" fontId="111" fillId="0" borderId="0" xfId="2" applyFont="1" applyFill="1"/>
    <xf numFmtId="0" fontId="32" fillId="3" borderId="67" xfId="2" applyFont="1" applyFill="1" applyBorder="1" applyAlignment="1" applyProtection="1">
      <alignment horizontal="left" vertical="center" wrapText="1"/>
      <protection locked="0"/>
    </xf>
    <xf numFmtId="0" fontId="32" fillId="0" borderId="67" xfId="2" applyFont="1" applyFill="1" applyBorder="1" applyAlignment="1" applyProtection="1">
      <alignment horizontal="left" vertical="center" wrapText="1"/>
      <protection locked="0"/>
    </xf>
    <xf numFmtId="0" fontId="4" fillId="49" borderId="0" xfId="2" applyFont="1" applyFill="1" applyAlignment="1">
      <alignment horizontal="left" vertical="center" wrapText="1"/>
    </xf>
    <xf numFmtId="0" fontId="4" fillId="0" borderId="0" xfId="2" applyFont="1" applyFill="1" applyAlignment="1">
      <alignment vertical="center"/>
    </xf>
    <xf numFmtId="0" fontId="11" fillId="0" borderId="0" xfId="0" applyFont="1" applyFill="1"/>
    <xf numFmtId="0" fontId="11" fillId="0" borderId="0" xfId="4" applyFont="1" applyFill="1" applyAlignment="1">
      <alignment horizontal="left" vertical="center"/>
    </xf>
    <xf numFmtId="0" fontId="4" fillId="0" borderId="0" xfId="2" applyFont="1" applyAlignment="1">
      <alignment vertical="center"/>
    </xf>
    <xf numFmtId="0" fontId="89" fillId="7" borderId="0" xfId="2" applyFont="1" applyFill="1" applyAlignment="1">
      <alignment horizontal="center" vertical="center"/>
    </xf>
    <xf numFmtId="0" fontId="89" fillId="7" borderId="0" xfId="2" applyFont="1" applyFill="1" applyAlignment="1">
      <alignment vertical="center"/>
    </xf>
    <xf numFmtId="0" fontId="4" fillId="7" borderId="0" xfId="2" applyFill="1" applyAlignment="1">
      <alignment vertical="center"/>
    </xf>
    <xf numFmtId="0" fontId="4" fillId="7" borderId="0" xfId="2" applyFill="1" applyAlignment="1">
      <alignment horizontal="center" vertical="center"/>
    </xf>
    <xf numFmtId="0" fontId="4" fillId="7" borderId="0" xfId="2" applyFill="1"/>
    <xf numFmtId="14" fontId="4" fillId="7" borderId="0" xfId="2" applyNumberFormat="1" applyFill="1" applyAlignment="1">
      <alignment horizontal="center" vertical="center"/>
    </xf>
    <xf numFmtId="14" fontId="4" fillId="0" borderId="0" xfId="2" applyNumberFormat="1" applyAlignment="1">
      <alignment horizontal="center" vertical="center"/>
    </xf>
    <xf numFmtId="0" fontId="111" fillId="51" borderId="0" xfId="2" applyFont="1" applyFill="1" applyAlignment="1">
      <alignment horizontal="center" vertical="center"/>
    </xf>
    <xf numFmtId="0" fontId="111" fillId="51" borderId="0" xfId="2" applyFont="1" applyFill="1" applyAlignment="1">
      <alignment vertical="center"/>
    </xf>
    <xf numFmtId="0" fontId="111" fillId="51" borderId="0" xfId="2" applyFont="1" applyFill="1" applyAlignment="1">
      <alignment horizontal="left" vertical="center"/>
    </xf>
    <xf numFmtId="14" fontId="111" fillId="51" borderId="0" xfId="2" applyNumberFormat="1" applyFont="1" applyFill="1" applyAlignment="1">
      <alignment horizontal="center" vertical="center"/>
    </xf>
    <xf numFmtId="0" fontId="111" fillId="51" borderId="0" xfId="2" applyFont="1" applyFill="1"/>
    <xf numFmtId="0" fontId="111" fillId="51" borderId="0" xfId="2" applyFont="1" applyFill="1" applyAlignment="1">
      <alignment horizontal="left" vertical="center" wrapText="1"/>
    </xf>
    <xf numFmtId="0" fontId="16" fillId="5" borderId="0" xfId="2" applyFont="1" applyFill="1" applyAlignment="1">
      <alignment horizontal="left" vertical="top"/>
    </xf>
    <xf numFmtId="0" fontId="5" fillId="36" borderId="20" xfId="2" applyFont="1" applyFill="1" applyBorder="1" applyAlignment="1">
      <alignment horizontal="left" vertical="top"/>
    </xf>
    <xf numFmtId="0" fontId="5" fillId="36" borderId="0" xfId="2" applyFont="1" applyFill="1" applyBorder="1" applyAlignment="1">
      <alignment vertical="top"/>
    </xf>
    <xf numFmtId="0" fontId="5" fillId="36" borderId="21" xfId="2" applyFont="1" applyFill="1" applyBorder="1" applyAlignment="1">
      <alignment horizontal="left" vertical="top"/>
    </xf>
    <xf numFmtId="0" fontId="16" fillId="0" borderId="0" xfId="2" applyFont="1" applyAlignment="1">
      <alignment horizontal="left" vertical="top"/>
    </xf>
    <xf numFmtId="0" fontId="16" fillId="0" borderId="0" xfId="2" applyFont="1" applyFill="1" applyAlignment="1">
      <alignment vertical="center"/>
    </xf>
    <xf numFmtId="0" fontId="5" fillId="0" borderId="0" xfId="2" applyFont="1" applyFill="1" applyAlignment="1">
      <alignment vertical="center"/>
    </xf>
    <xf numFmtId="0" fontId="16" fillId="0" borderId="0" xfId="2" applyFont="1" applyFill="1" applyAlignment="1">
      <alignment horizontal="left" vertical="center"/>
    </xf>
    <xf numFmtId="0" fontId="16" fillId="0" borderId="0" xfId="2" applyFont="1" applyFill="1" applyAlignment="1">
      <alignment horizontal="left" vertical="top"/>
    </xf>
    <xf numFmtId="0" fontId="4" fillId="0" borderId="0" xfId="2" applyFill="1" applyAlignment="1">
      <alignment vertical="center"/>
    </xf>
    <xf numFmtId="0" fontId="114" fillId="8" borderId="0" xfId="0" applyFont="1" applyFill="1" applyBorder="1" applyAlignment="1">
      <alignment horizontal="center" vertical="center"/>
    </xf>
    <xf numFmtId="0" fontId="89" fillId="0" borderId="0" xfId="2" applyFont="1" applyAlignment="1">
      <alignment vertical="center"/>
    </xf>
    <xf numFmtId="0" fontId="4" fillId="52" borderId="0" xfId="2" applyFill="1" applyAlignment="1">
      <alignment horizontal="center" vertical="center"/>
    </xf>
    <xf numFmtId="0" fontId="4" fillId="52" borderId="0" xfId="2" applyFont="1" applyFill="1" applyAlignment="1">
      <alignment vertical="center"/>
    </xf>
    <xf numFmtId="0" fontId="4" fillId="52" borderId="0" xfId="2" applyFill="1" applyAlignment="1">
      <alignment vertical="center"/>
    </xf>
    <xf numFmtId="0" fontId="4" fillId="52" borderId="0" xfId="2" applyFont="1" applyFill="1" applyAlignment="1">
      <alignment horizontal="center" vertical="center"/>
    </xf>
    <xf numFmtId="14" fontId="4" fillId="52" borderId="0" xfId="2" applyNumberFormat="1" applyFont="1" applyFill="1" applyAlignment="1">
      <alignment horizontal="center" vertical="center"/>
    </xf>
    <xf numFmtId="0" fontId="4" fillId="52" borderId="0" xfId="2" applyFill="1"/>
    <xf numFmtId="0" fontId="85" fillId="36" borderId="0" xfId="11" applyFont="1" applyFill="1" applyBorder="1" applyAlignment="1">
      <alignment horizontal="left" vertical="center" wrapText="1" indent="1"/>
    </xf>
    <xf numFmtId="0" fontId="85" fillId="36" borderId="0" xfId="11" applyFont="1" applyFill="1" applyBorder="1" applyAlignment="1" applyProtection="1">
      <alignment horizontal="left" vertical="center" wrapText="1" indent="1"/>
    </xf>
    <xf numFmtId="0" fontId="80" fillId="36" borderId="11" xfId="2" applyFont="1" applyFill="1" applyBorder="1" applyAlignment="1">
      <alignment horizontal="right" wrapText="1"/>
    </xf>
    <xf numFmtId="0" fontId="5" fillId="36" borderId="0" xfId="2" applyFont="1" applyFill="1" applyBorder="1" applyAlignment="1">
      <alignment horizontal="left" vertical="center" wrapText="1"/>
    </xf>
    <xf numFmtId="0" fontId="5" fillId="36" borderId="0" xfId="2" applyFont="1" applyFill="1" applyBorder="1" applyAlignment="1">
      <alignment horizontal="left" vertical="center"/>
    </xf>
    <xf numFmtId="0" fontId="7" fillId="36" borderId="0" xfId="2" applyFont="1" applyFill="1" applyBorder="1" applyAlignment="1">
      <alignment horizontal="left" vertical="center"/>
    </xf>
    <xf numFmtId="14" fontId="4" fillId="52" borderId="0" xfId="2" applyNumberFormat="1" applyFill="1" applyAlignment="1">
      <alignment horizontal="center" vertical="center"/>
    </xf>
    <xf numFmtId="0" fontId="89" fillId="48" borderId="0" xfId="2" applyFont="1" applyFill="1" applyAlignment="1">
      <alignment horizontal="center" vertical="center"/>
    </xf>
    <xf numFmtId="0" fontId="89" fillId="48" borderId="0" xfId="2" applyFont="1" applyFill="1" applyAlignment="1">
      <alignment vertical="center"/>
    </xf>
    <xf numFmtId="0" fontId="89" fillId="48" borderId="0" xfId="2" applyFont="1" applyFill="1" applyAlignment="1">
      <alignment vertical="center" wrapText="1"/>
    </xf>
    <xf numFmtId="14" fontId="89" fillId="48" borderId="0" xfId="2" applyNumberFormat="1" applyFont="1" applyFill="1" applyAlignment="1">
      <alignment horizontal="center" vertical="center"/>
    </xf>
    <xf numFmtId="0" fontId="4" fillId="44" borderId="6" xfId="3" applyFont="1" applyFill="1" applyBorder="1" applyAlignment="1" applyProtection="1">
      <alignment horizontal="right" vertical="center"/>
    </xf>
    <xf numFmtId="0" fontId="88" fillId="44" borderId="15" xfId="3" applyFont="1" applyFill="1" applyBorder="1" applyAlignment="1" applyProtection="1">
      <alignment horizontal="right" vertical="top"/>
    </xf>
    <xf numFmtId="0" fontId="88" fillId="44" borderId="2" xfId="3" applyFont="1" applyFill="1" applyBorder="1" applyAlignment="1" applyProtection="1">
      <alignment horizontal="right" vertical="top"/>
    </xf>
    <xf numFmtId="0" fontId="88" fillId="44" borderId="13" xfId="3" applyFont="1" applyFill="1" applyBorder="1" applyAlignment="1" applyProtection="1">
      <alignment horizontal="right" vertical="top"/>
    </xf>
    <xf numFmtId="0" fontId="88" fillId="44" borderId="14" xfId="3" applyFont="1" applyFill="1" applyBorder="1" applyAlignment="1" applyProtection="1">
      <alignment horizontal="right" vertical="top"/>
    </xf>
    <xf numFmtId="0" fontId="16" fillId="0" borderId="0" xfId="2" applyFont="1" applyAlignment="1" applyProtection="1">
      <alignment vertical="top"/>
    </xf>
    <xf numFmtId="0" fontId="16" fillId="0" borderId="0" xfId="2" applyFont="1" applyFill="1" applyBorder="1" applyAlignment="1" applyProtection="1">
      <alignment vertical="top"/>
    </xf>
    <xf numFmtId="0" fontId="16" fillId="0" borderId="0" xfId="2" applyFont="1" applyAlignment="1" applyProtection="1"/>
    <xf numFmtId="0" fontId="80" fillId="36" borderId="18" xfId="2" applyFont="1" applyFill="1" applyBorder="1" applyAlignment="1" applyProtection="1">
      <alignment horizontal="right" wrapText="1"/>
    </xf>
    <xf numFmtId="0" fontId="80" fillId="36" borderId="11" xfId="2" applyFont="1" applyFill="1" applyBorder="1" applyAlignment="1" applyProtection="1">
      <alignment horizontal="right" wrapText="1"/>
    </xf>
    <xf numFmtId="0" fontId="16" fillId="36" borderId="11" xfId="2" applyFont="1" applyFill="1" applyBorder="1" applyAlignment="1" applyProtection="1"/>
    <xf numFmtId="0" fontId="16" fillId="36" borderId="19" xfId="2" applyFont="1" applyFill="1" applyBorder="1" applyAlignment="1" applyProtection="1"/>
    <xf numFmtId="0" fontId="16" fillId="0" borderId="0" xfId="2" applyFont="1" applyFill="1" applyBorder="1" applyAlignment="1" applyProtection="1"/>
    <xf numFmtId="0" fontId="82" fillId="36" borderId="20" xfId="2" applyFont="1" applyFill="1" applyBorder="1" applyAlignment="1" applyProtection="1">
      <alignment horizontal="center" vertical="center" wrapText="1"/>
    </xf>
    <xf numFmtId="0" fontId="82" fillId="36" borderId="0" xfId="2" applyFont="1" applyFill="1" applyBorder="1" applyAlignment="1" applyProtection="1">
      <alignment horizontal="center" vertical="center" wrapText="1"/>
    </xf>
    <xf numFmtId="0" fontId="16" fillId="36" borderId="0" xfId="2" applyFont="1" applyFill="1" applyBorder="1" applyAlignment="1" applyProtection="1">
      <alignment vertical="top"/>
    </xf>
    <xf numFmtId="0" fontId="80" fillId="36" borderId="0" xfId="2" applyFont="1" applyFill="1" applyBorder="1" applyAlignment="1" applyProtection="1">
      <alignment horizontal="right" vertical="top"/>
    </xf>
    <xf numFmtId="0" fontId="16" fillId="36" borderId="21" xfId="2" applyFont="1" applyFill="1" applyBorder="1" applyAlignment="1" applyProtection="1">
      <alignment vertical="top"/>
    </xf>
    <xf numFmtId="0" fontId="7" fillId="36" borderId="20" xfId="2" applyFont="1" applyFill="1" applyBorder="1" applyAlignment="1" applyProtection="1">
      <alignment horizontal="center" vertical="center"/>
    </xf>
    <xf numFmtId="0" fontId="34" fillId="36" borderId="12" xfId="2" applyFont="1" applyFill="1" applyBorder="1" applyAlignment="1" applyProtection="1">
      <alignment horizontal="center" vertical="center"/>
    </xf>
    <xf numFmtId="0" fontId="20" fillId="36" borderId="20" xfId="2" applyFont="1" applyFill="1" applyBorder="1" applyAlignment="1" applyProtection="1">
      <alignment horizontal="center" vertical="center"/>
    </xf>
    <xf numFmtId="0" fontId="84" fillId="36" borderId="0" xfId="2" applyFont="1" applyFill="1" applyBorder="1" applyAlignment="1" applyProtection="1">
      <alignment horizontal="center" vertical="center"/>
    </xf>
    <xf numFmtId="0" fontId="16" fillId="5" borderId="0" xfId="2" applyFont="1" applyFill="1" applyProtection="1"/>
    <xf numFmtId="0" fontId="5" fillId="36" borderId="20" xfId="2" applyFont="1" applyFill="1" applyBorder="1" applyProtection="1"/>
    <xf numFmtId="0" fontId="5" fillId="36" borderId="0" xfId="2" applyFont="1" applyFill="1" applyBorder="1" applyAlignment="1" applyProtection="1">
      <alignment vertical="center"/>
    </xf>
    <xf numFmtId="0" fontId="7" fillId="36" borderId="0" xfId="2" applyFont="1" applyFill="1" applyBorder="1" applyAlignment="1" applyProtection="1">
      <alignment horizontal="center" vertical="top" wrapText="1"/>
    </xf>
    <xf numFmtId="0" fontId="7" fillId="36" borderId="0" xfId="2" applyFont="1" applyFill="1" applyBorder="1" applyAlignment="1" applyProtection="1">
      <alignment horizontal="left" wrapText="1"/>
    </xf>
    <xf numFmtId="0" fontId="5" fillId="36" borderId="21" xfId="2" applyFont="1" applyFill="1" applyBorder="1" applyProtection="1"/>
    <xf numFmtId="0" fontId="16" fillId="0" borderId="0" xfId="2" applyFont="1" applyProtection="1"/>
    <xf numFmtId="0" fontId="21" fillId="5" borderId="0" xfId="2" applyFont="1" applyFill="1" applyProtection="1"/>
    <xf numFmtId="0" fontId="10" fillId="36" borderId="20" xfId="2" applyFont="1" applyFill="1" applyBorder="1" applyProtection="1"/>
    <xf numFmtId="0" fontId="22" fillId="36" borderId="0" xfId="2" applyFont="1" applyFill="1" applyBorder="1" applyAlignment="1" applyProtection="1">
      <alignment horizontal="left" vertical="top" wrapText="1"/>
    </xf>
    <xf numFmtId="0" fontId="7" fillId="36" borderId="0" xfId="2" applyFont="1" applyFill="1" applyBorder="1" applyAlignment="1" applyProtection="1">
      <alignment vertical="center"/>
    </xf>
    <xf numFmtId="15" fontId="7" fillId="36" borderId="0" xfId="2" applyNumberFormat="1" applyFont="1" applyFill="1" applyBorder="1" applyAlignment="1" applyProtection="1">
      <alignment vertical="center"/>
    </xf>
    <xf numFmtId="0" fontId="7" fillId="36" borderId="0" xfId="2" applyFont="1" applyFill="1" applyBorder="1" applyAlignment="1" applyProtection="1"/>
    <xf numFmtId="0" fontId="16" fillId="5" borderId="0" xfId="2" applyFont="1" applyFill="1" applyAlignment="1" applyProtection="1">
      <alignment vertical="top"/>
    </xf>
    <xf numFmtId="0" fontId="5" fillId="36" borderId="20" xfId="2" applyFont="1" applyFill="1" applyBorder="1" applyAlignment="1" applyProtection="1">
      <alignment vertical="top"/>
    </xf>
    <xf numFmtId="0" fontId="5" fillId="36" borderId="21" xfId="2" applyFont="1" applyFill="1" applyBorder="1" applyAlignment="1" applyProtection="1">
      <alignment vertical="top"/>
    </xf>
    <xf numFmtId="0" fontId="5" fillId="36" borderId="0" xfId="2" applyFont="1" applyFill="1" applyBorder="1" applyAlignment="1" applyProtection="1">
      <alignment horizontal="left" wrapText="1"/>
    </xf>
    <xf numFmtId="0" fontId="5" fillId="36" borderId="0" xfId="2" applyFont="1" applyFill="1" applyBorder="1" applyAlignment="1" applyProtection="1">
      <alignment vertical="top" wrapText="1"/>
    </xf>
    <xf numFmtId="0" fontId="5" fillId="36" borderId="0" xfId="2" applyFont="1" applyFill="1" applyBorder="1" applyAlignment="1" applyProtection="1">
      <alignment horizontal="left" vertical="center" wrapText="1"/>
    </xf>
    <xf numFmtId="0" fontId="5" fillId="36" borderId="0" xfId="2" applyFont="1" applyFill="1" applyBorder="1" applyAlignment="1" applyProtection="1">
      <alignment horizontal="left" vertical="center"/>
    </xf>
    <xf numFmtId="0" fontId="4" fillId="0" borderId="0" xfId="2" applyProtection="1"/>
    <xf numFmtId="0" fontId="4" fillId="36" borderId="24" xfId="2" applyFill="1" applyBorder="1" applyProtection="1"/>
    <xf numFmtId="0" fontId="4" fillId="36" borderId="12" xfId="2" applyFill="1" applyBorder="1" applyProtection="1"/>
    <xf numFmtId="0" fontId="4" fillId="36" borderId="25" xfId="2" applyFill="1" applyBorder="1" applyProtection="1"/>
    <xf numFmtId="0" fontId="5" fillId="0" borderId="0" xfId="2" applyFont="1" applyProtection="1"/>
    <xf numFmtId="0" fontId="5" fillId="0" borderId="0" xfId="2" applyFont="1" applyAlignment="1" applyProtection="1">
      <alignment vertical="center"/>
    </xf>
    <xf numFmtId="0" fontId="5" fillId="36" borderId="18" xfId="2" applyFont="1" applyFill="1" applyBorder="1" applyProtection="1"/>
    <xf numFmtId="0" fontId="5" fillId="36" borderId="19" xfId="2" applyFont="1" applyFill="1" applyBorder="1" applyProtection="1"/>
    <xf numFmtId="0" fontId="5" fillId="0" borderId="0" xfId="2" applyFont="1" applyAlignment="1" applyProtection="1"/>
    <xf numFmtId="0" fontId="5" fillId="36" borderId="20" xfId="2" applyFont="1" applyFill="1" applyBorder="1" applyAlignment="1" applyProtection="1"/>
    <xf numFmtId="0" fontId="78" fillId="36" borderId="0" xfId="2" applyFont="1" applyFill="1" applyBorder="1" applyAlignment="1" applyProtection="1">
      <alignment vertical="center" wrapText="1" shrinkToFit="1"/>
    </xf>
    <xf numFmtId="0" fontId="87" fillId="36" borderId="0" xfId="2" applyFont="1" applyFill="1" applyBorder="1" applyAlignment="1" applyProtection="1">
      <alignment horizontal="right" vertical="top" wrapText="1" shrinkToFit="1"/>
    </xf>
    <xf numFmtId="0" fontId="5" fillId="36" borderId="21" xfId="2" applyFont="1" applyFill="1" applyBorder="1" applyAlignment="1" applyProtection="1"/>
    <xf numFmtId="0" fontId="34" fillId="36" borderId="0" xfId="2" applyFont="1" applyFill="1" applyBorder="1" applyAlignment="1" applyProtection="1">
      <alignment horizontal="center" vertical="center" wrapText="1" shrinkToFit="1"/>
    </xf>
    <xf numFmtId="0" fontId="5" fillId="36" borderId="24" xfId="2" applyFont="1" applyFill="1" applyBorder="1" applyProtection="1"/>
    <xf numFmtId="0" fontId="5" fillId="36" borderId="12" xfId="2" applyFont="1" applyFill="1" applyBorder="1" applyAlignment="1" applyProtection="1">
      <alignment vertical="center"/>
    </xf>
    <xf numFmtId="0" fontId="5" fillId="36" borderId="12" xfId="2" applyFont="1" applyFill="1" applyBorder="1" applyProtection="1"/>
    <xf numFmtId="0" fontId="5" fillId="36" borderId="25" xfId="2" applyFont="1" applyFill="1" applyBorder="1" applyProtection="1"/>
    <xf numFmtId="0" fontId="93" fillId="27" borderId="0" xfId="0" applyFont="1" applyFill="1" applyAlignment="1" applyProtection="1">
      <alignment horizontal="center"/>
    </xf>
    <xf numFmtId="0" fontId="0" fillId="0" borderId="0" xfId="0" applyProtection="1"/>
    <xf numFmtId="0" fontId="4" fillId="0" borderId="0" xfId="2" applyFont="1" applyFill="1" applyAlignment="1">
      <alignment horizontal="center" vertical="center"/>
    </xf>
    <xf numFmtId="0" fontId="46" fillId="4" borderId="0" xfId="0" applyFont="1" applyFill="1" applyAlignment="1">
      <alignment vertical="top"/>
    </xf>
    <xf numFmtId="0" fontId="59" fillId="7" borderId="24" xfId="3" applyFont="1" applyFill="1" applyBorder="1" applyAlignment="1">
      <alignment horizontal="left" vertical="center"/>
    </xf>
    <xf numFmtId="0" fontId="59" fillId="7" borderId="30" xfId="3" applyFont="1" applyFill="1" applyBorder="1" applyAlignment="1">
      <alignment horizontal="left" vertical="center"/>
    </xf>
    <xf numFmtId="0" fontId="53" fillId="7" borderId="36" xfId="3" applyFont="1" applyFill="1" applyBorder="1" applyAlignment="1">
      <alignment horizontal="center" vertical="center"/>
    </xf>
    <xf numFmtId="0" fontId="53" fillId="7" borderId="10" xfId="3" applyFont="1" applyFill="1" applyBorder="1" applyAlignment="1">
      <alignment horizontal="center" vertical="center"/>
    </xf>
    <xf numFmtId="0" fontId="53" fillId="7" borderId="9" xfId="3" applyFont="1" applyFill="1" applyBorder="1" applyAlignment="1">
      <alignment horizontal="center" vertical="center"/>
    </xf>
    <xf numFmtId="0" fontId="46" fillId="14" borderId="0" xfId="0" applyFont="1" applyFill="1" applyAlignment="1">
      <alignment vertical="top"/>
    </xf>
    <xf numFmtId="0" fontId="46" fillId="0" borderId="0" xfId="0" applyFont="1" applyBorder="1" applyAlignment="1">
      <alignment vertical="center"/>
    </xf>
    <xf numFmtId="0" fontId="116" fillId="7" borderId="24" xfId="3" applyFont="1" applyFill="1" applyBorder="1" applyAlignment="1">
      <alignment horizontal="left" vertical="center"/>
    </xf>
    <xf numFmtId="0" fontId="116" fillId="7" borderId="30" xfId="3" applyFont="1" applyFill="1" applyBorder="1" applyAlignment="1">
      <alignment horizontal="left" vertical="center"/>
    </xf>
    <xf numFmtId="0" fontId="46" fillId="0" borderId="0" xfId="0" applyFont="1" applyFill="1" applyBorder="1" applyAlignment="1">
      <alignment vertical="center"/>
    </xf>
    <xf numFmtId="0" fontId="46" fillId="0" borderId="0" xfId="0" applyFont="1"/>
    <xf numFmtId="0" fontId="117" fillId="0" borderId="0" xfId="0" applyFont="1" applyFill="1" applyBorder="1" applyAlignment="1">
      <alignment vertical="top"/>
    </xf>
    <xf numFmtId="0" fontId="118" fillId="0" borderId="0" xfId="0" applyFont="1" applyFill="1" applyBorder="1" applyAlignment="1">
      <alignment vertical="top"/>
    </xf>
    <xf numFmtId="0" fontId="54" fillId="53" borderId="18" xfId="3" applyFont="1" applyFill="1" applyBorder="1"/>
    <xf numFmtId="0" fontId="9" fillId="53" borderId="19" xfId="3" applyFont="1" applyFill="1" applyBorder="1" applyAlignment="1">
      <alignment vertical="center" wrapText="1"/>
    </xf>
    <xf numFmtId="0" fontId="9" fillId="53" borderId="43" xfId="3" applyFont="1" applyFill="1" applyBorder="1" applyAlignment="1">
      <alignment horizontal="left" vertical="center"/>
    </xf>
    <xf numFmtId="0" fontId="9" fillId="53" borderId="44" xfId="3" applyFont="1" applyFill="1" applyBorder="1" applyAlignment="1">
      <alignment horizontal="left" vertical="center"/>
    </xf>
    <xf numFmtId="0" fontId="118" fillId="0" borderId="0" xfId="0" applyFont="1" applyFill="1" applyBorder="1" applyAlignment="1">
      <alignment horizontal="center" vertical="center"/>
    </xf>
    <xf numFmtId="0" fontId="9" fillId="53" borderId="45" xfId="3" applyFont="1" applyFill="1" applyBorder="1" applyAlignment="1">
      <alignment horizontal="left" vertical="center"/>
    </xf>
    <xf numFmtId="0" fontId="9" fillId="53" borderId="46" xfId="3" applyFont="1" applyFill="1" applyBorder="1" applyAlignment="1">
      <alignment horizontal="left" vertical="center"/>
    </xf>
    <xf numFmtId="0" fontId="9" fillId="53" borderId="18" xfId="3" applyFont="1" applyFill="1" applyBorder="1" applyAlignment="1">
      <alignment horizontal="left" vertical="center" wrapText="1"/>
    </xf>
    <xf numFmtId="0" fontId="8" fillId="53" borderId="19" xfId="0" applyFont="1" applyFill="1" applyBorder="1"/>
    <xf numFmtId="0" fontId="12" fillId="0" borderId="0" xfId="0" applyFont="1" applyFill="1" applyBorder="1" applyAlignment="1">
      <alignment horizontal="center" vertical="top"/>
    </xf>
    <xf numFmtId="0" fontId="118" fillId="0" borderId="0" xfId="0" applyFont="1" applyFill="1" applyBorder="1" applyAlignment="1">
      <alignment vertical="center"/>
    </xf>
    <xf numFmtId="0" fontId="119" fillId="53" borderId="49" xfId="0" applyFont="1" applyFill="1" applyBorder="1" applyAlignment="1">
      <alignment horizontal="center" vertical="center"/>
    </xf>
    <xf numFmtId="0" fontId="119" fillId="53" borderId="50" xfId="0" applyFont="1" applyFill="1" applyBorder="1" applyAlignment="1">
      <alignment horizontal="center" vertical="center"/>
    </xf>
    <xf numFmtId="0" fontId="63" fillId="0" borderId="0" xfId="0" applyFont="1" applyFill="1" applyBorder="1" applyAlignment="1">
      <alignment vertical="top"/>
    </xf>
    <xf numFmtId="0" fontId="9" fillId="53" borderId="24" xfId="3" applyFont="1" applyFill="1" applyBorder="1" applyAlignment="1">
      <alignment horizontal="left" vertical="center"/>
    </xf>
    <xf numFmtId="0" fontId="9" fillId="53" borderId="30" xfId="3" applyFont="1" applyFill="1" applyBorder="1" applyAlignment="1">
      <alignment horizontal="left" vertical="center"/>
    </xf>
    <xf numFmtId="0" fontId="25" fillId="53" borderId="15" xfId="3" applyFont="1" applyFill="1" applyBorder="1" applyAlignment="1">
      <alignment horizontal="center" vertical="center"/>
    </xf>
    <xf numFmtId="0" fontId="25" fillId="53" borderId="1" xfId="0" applyFont="1" applyFill="1" applyBorder="1" applyAlignment="1">
      <alignment horizontal="left" vertical="center" wrapText="1"/>
    </xf>
    <xf numFmtId="0" fontId="88" fillId="54" borderId="52" xfId="3" applyFont="1" applyFill="1" applyBorder="1" applyAlignment="1" applyProtection="1">
      <alignment horizontal="right" vertical="top"/>
      <protection locked="0"/>
    </xf>
    <xf numFmtId="0" fontId="120" fillId="0" borderId="0" xfId="0" applyFont="1" applyFill="1" applyBorder="1" applyAlignment="1">
      <alignment vertical="top"/>
    </xf>
    <xf numFmtId="0" fontId="88" fillId="54" borderId="15" xfId="3" applyFont="1" applyFill="1" applyBorder="1" applyAlignment="1" applyProtection="1">
      <alignment horizontal="right" vertical="top"/>
      <protection locked="0"/>
    </xf>
    <xf numFmtId="0" fontId="88" fillId="55" borderId="15" xfId="3" applyFont="1" applyFill="1" applyBorder="1" applyAlignment="1" applyProtection="1">
      <alignment horizontal="right" vertical="top"/>
    </xf>
    <xf numFmtId="0" fontId="25" fillId="53" borderId="22" xfId="3" applyFont="1" applyFill="1" applyBorder="1" applyAlignment="1">
      <alignment horizontal="center" vertical="center"/>
    </xf>
    <xf numFmtId="0" fontId="25" fillId="53" borderId="23" xfId="0" applyFont="1" applyFill="1" applyBorder="1" applyAlignment="1">
      <alignment horizontal="left" vertical="center" wrapText="1"/>
    </xf>
    <xf numFmtId="0" fontId="94" fillId="55" borderId="32" xfId="3" applyFont="1" applyFill="1" applyBorder="1" applyAlignment="1" applyProtection="1">
      <alignment horizontal="right" vertical="top"/>
    </xf>
    <xf numFmtId="0" fontId="64" fillId="0" borderId="0" xfId="0" applyFont="1" applyFill="1" applyBorder="1"/>
    <xf numFmtId="0" fontId="65" fillId="0" borderId="0" xfId="0" applyFont="1" applyFill="1" applyBorder="1"/>
    <xf numFmtId="0" fontId="48" fillId="0" borderId="0" xfId="3" applyFont="1" applyFill="1" applyBorder="1" applyAlignment="1">
      <alignment vertical="top"/>
    </xf>
    <xf numFmtId="0" fontId="68" fillId="0" borderId="0" xfId="3" applyFont="1" applyFill="1" applyBorder="1" applyAlignment="1"/>
    <xf numFmtId="0" fontId="48" fillId="0" borderId="0" xfId="3" applyFont="1" applyFill="1" applyBorder="1" applyAlignment="1">
      <alignment horizontal="center" vertical="top"/>
    </xf>
    <xf numFmtId="0" fontId="52" fillId="0" borderId="0" xfId="3" applyFont="1" applyFill="1" applyBorder="1" applyAlignment="1">
      <alignment vertical="top"/>
    </xf>
    <xf numFmtId="0" fontId="122" fillId="0" borderId="0" xfId="0" applyFont="1" applyFill="1" applyBorder="1"/>
    <xf numFmtId="1" fontId="0" fillId="0" borderId="0" xfId="0" applyNumberFormat="1"/>
    <xf numFmtId="1" fontId="7" fillId="4" borderId="4" xfId="2" applyNumberFormat="1" applyFont="1" applyFill="1" applyBorder="1" applyAlignment="1" applyProtection="1">
      <alignment horizontal="center" vertical="top" wrapText="1"/>
      <protection locked="0"/>
    </xf>
    <xf numFmtId="0" fontId="92" fillId="36" borderId="0" xfId="11" applyFill="1" applyBorder="1" applyAlignment="1">
      <alignment horizontal="left" vertical="center" wrapText="1" indent="1"/>
    </xf>
    <xf numFmtId="0" fontId="4" fillId="49" borderId="0" xfId="2" applyFill="1" applyAlignment="1">
      <alignment horizontal="center" vertical="center"/>
    </xf>
    <xf numFmtId="17" fontId="4" fillId="0" borderId="0" xfId="2" applyNumberFormat="1" applyAlignment="1">
      <alignment horizontal="center" vertical="center"/>
    </xf>
    <xf numFmtId="0" fontId="4" fillId="52" borderId="0" xfId="2" applyFill="1" applyAlignment="1">
      <alignment vertical="center" wrapText="1"/>
    </xf>
    <xf numFmtId="1" fontId="0" fillId="0" borderId="0" xfId="0" applyNumberFormat="1" applyFill="1" applyBorder="1"/>
    <xf numFmtId="0" fontId="3" fillId="0" borderId="0" xfId="0" applyFont="1" applyAlignment="1">
      <alignment horizontal="center" vertical="center"/>
    </xf>
    <xf numFmtId="0" fontId="3" fillId="0" borderId="0" xfId="0" applyFont="1"/>
    <xf numFmtId="0" fontId="111" fillId="0" borderId="0" xfId="2" applyFont="1"/>
    <xf numFmtId="0" fontId="92" fillId="33" borderId="25" xfId="11" applyFill="1" applyBorder="1"/>
    <xf numFmtId="0" fontId="92" fillId="33" borderId="21" xfId="11" applyFill="1" applyBorder="1"/>
    <xf numFmtId="0" fontId="129" fillId="36" borderId="0" xfId="11" applyFont="1" applyFill="1" applyBorder="1" applyAlignment="1" applyProtection="1">
      <alignment vertical="center"/>
    </xf>
    <xf numFmtId="0" fontId="4" fillId="0" borderId="0" xfId="14"/>
    <xf numFmtId="0" fontId="2" fillId="6" borderId="64" xfId="14" applyFont="1" applyFill="1" applyBorder="1" applyAlignment="1">
      <alignment horizontal="center" vertical="center"/>
    </xf>
    <xf numFmtId="0" fontId="130" fillId="6" borderId="64" xfId="14" applyFont="1" applyFill="1" applyBorder="1" applyAlignment="1">
      <alignment horizontal="center" vertical="center"/>
    </xf>
    <xf numFmtId="0" fontId="4" fillId="0" borderId="0" xfId="14" applyAlignment="1">
      <alignment vertical="center"/>
    </xf>
    <xf numFmtId="0" fontId="4" fillId="19" borderId="0" xfId="14" applyFill="1" applyAlignment="1">
      <alignment horizontal="center" vertical="center"/>
    </xf>
    <xf numFmtId="0" fontId="131" fillId="19" borderId="0" xfId="14" applyFont="1" applyFill="1" applyAlignment="1">
      <alignment horizontal="center" vertical="center" wrapText="1"/>
    </xf>
    <xf numFmtId="0" fontId="4" fillId="0" borderId="0" xfId="14" applyAlignment="1">
      <alignment horizontal="center"/>
    </xf>
    <xf numFmtId="0" fontId="1" fillId="39" borderId="0" xfId="4" applyFill="1" applyAlignment="1">
      <alignment horizontal="center"/>
    </xf>
    <xf numFmtId="0" fontId="1" fillId="39" borderId="0" xfId="4" applyFill="1" applyAlignment="1">
      <alignment horizontal="left"/>
    </xf>
    <xf numFmtId="0" fontId="92" fillId="0" borderId="0" xfId="11" applyProtection="1"/>
    <xf numFmtId="0" fontId="7" fillId="2" borderId="1" xfId="2" applyFont="1" applyFill="1" applyBorder="1" applyAlignment="1" applyProtection="1">
      <alignment horizontal="center" vertical="center" wrapText="1"/>
      <protection locked="0"/>
    </xf>
    <xf numFmtId="0" fontId="88" fillId="58" borderId="2" xfId="3" applyFont="1" applyFill="1" applyBorder="1" applyAlignment="1" applyProtection="1">
      <alignment horizontal="right" vertical="center"/>
    </xf>
    <xf numFmtId="0" fontId="88" fillId="58" borderId="15" xfId="3" applyFont="1" applyFill="1" applyBorder="1" applyAlignment="1" applyProtection="1">
      <alignment horizontal="right" vertical="top"/>
    </xf>
    <xf numFmtId="0" fontId="88" fillId="58" borderId="2" xfId="3" applyFont="1" applyFill="1" applyBorder="1" applyAlignment="1" applyProtection="1">
      <alignment horizontal="right" vertical="top"/>
    </xf>
    <xf numFmtId="0" fontId="7" fillId="39" borderId="6" xfId="2" applyFont="1" applyFill="1" applyBorder="1" applyAlignment="1">
      <alignment horizontal="left" vertical="center"/>
    </xf>
    <xf numFmtId="0" fontId="80" fillId="36" borderId="11" xfId="2" applyFont="1" applyFill="1" applyBorder="1" applyAlignment="1">
      <alignment horizontal="right" wrapText="1"/>
    </xf>
    <xf numFmtId="0" fontId="82" fillId="36" borderId="27" xfId="2" applyFont="1" applyFill="1" applyBorder="1" applyAlignment="1">
      <alignment horizontal="center" vertical="center" wrapText="1"/>
    </xf>
    <xf numFmtId="0" fontId="34" fillId="36" borderId="26" xfId="2" applyFont="1" applyFill="1" applyBorder="1" applyAlignment="1">
      <alignment horizontal="center" vertical="center"/>
    </xf>
    <xf numFmtId="0" fontId="83" fillId="37" borderId="10" xfId="2" applyFont="1" applyFill="1" applyBorder="1" applyAlignment="1">
      <alignment horizontal="center" vertical="center"/>
    </xf>
    <xf numFmtId="0" fontId="5" fillId="36" borderId="0" xfId="2" applyFont="1" applyFill="1" applyBorder="1" applyAlignment="1">
      <alignment horizontal="left" vertical="center" wrapText="1"/>
    </xf>
    <xf numFmtId="0" fontId="5" fillId="36" borderId="0" xfId="2" applyFont="1" applyFill="1" applyBorder="1" applyAlignment="1">
      <alignment horizontal="left" vertical="center" wrapText="1" indent="3"/>
    </xf>
    <xf numFmtId="0" fontId="5" fillId="36" borderId="0" xfId="2" applyFont="1" applyFill="1" applyBorder="1" applyAlignment="1">
      <alignment horizontal="left" vertical="center"/>
    </xf>
    <xf numFmtId="0" fontId="19" fillId="36" borderId="0" xfId="6" applyFont="1" applyFill="1" applyBorder="1" applyAlignment="1" applyProtection="1">
      <alignment horizontal="center" vertical="center"/>
    </xf>
    <xf numFmtId="0" fontId="7" fillId="36" borderId="0" xfId="2" applyFont="1" applyFill="1" applyBorder="1" applyAlignment="1">
      <alignment horizontal="center" vertical="center"/>
    </xf>
    <xf numFmtId="0" fontId="7" fillId="36" borderId="0" xfId="2" applyFont="1" applyFill="1" applyBorder="1" applyAlignment="1">
      <alignment horizontal="left" vertical="center" wrapText="1"/>
    </xf>
    <xf numFmtId="0" fontId="5" fillId="36" borderId="0" xfId="2" quotePrefix="1" applyFont="1" applyFill="1" applyBorder="1" applyAlignment="1">
      <alignment horizontal="left" vertical="center" wrapText="1"/>
    </xf>
    <xf numFmtId="0" fontId="82" fillId="36" borderId="27" xfId="2" applyFont="1" applyFill="1" applyBorder="1" applyAlignment="1">
      <alignment horizontal="center"/>
    </xf>
    <xf numFmtId="0" fontId="83" fillId="37" borderId="12" xfId="2" applyFont="1" applyFill="1" applyBorder="1" applyAlignment="1">
      <alignment horizontal="center" vertical="center"/>
    </xf>
    <xf numFmtId="0" fontId="7" fillId="36" borderId="0" xfId="2" applyFont="1" applyFill="1" applyBorder="1" applyAlignment="1">
      <alignment horizontal="left" wrapText="1"/>
    </xf>
    <xf numFmtId="0" fontId="19" fillId="36" borderId="0" xfId="6" applyFont="1" applyFill="1" applyBorder="1" applyAlignment="1" applyProtection="1">
      <alignment horizontal="center" vertical="center" wrapText="1"/>
    </xf>
    <xf numFmtId="0" fontId="5" fillId="36" borderId="0" xfId="2" applyFont="1" applyFill="1" applyBorder="1" applyAlignment="1">
      <alignment horizontal="left" vertical="center" wrapText="1" indent="1"/>
    </xf>
    <xf numFmtId="0" fontId="7" fillId="36" borderId="0" xfId="2" applyFont="1" applyFill="1" applyBorder="1" applyAlignment="1">
      <alignment horizontal="left" vertical="center"/>
    </xf>
    <xf numFmtId="0" fontId="5" fillId="36" borderId="0" xfId="2" applyFont="1" applyFill="1" applyBorder="1" applyAlignment="1">
      <alignment horizontal="left" vertical="top" wrapText="1"/>
    </xf>
    <xf numFmtId="0" fontId="5" fillId="36" borderId="0" xfId="2" applyFont="1" applyFill="1" applyBorder="1" applyAlignment="1">
      <alignment horizontal="left" vertical="top" wrapText="1" indent="1"/>
    </xf>
    <xf numFmtId="0" fontId="5" fillId="2" borderId="0" xfId="2" applyFont="1" applyFill="1" applyBorder="1" applyAlignment="1" applyProtection="1">
      <alignment horizontal="center" vertical="center"/>
      <protection locked="0"/>
    </xf>
    <xf numFmtId="0" fontId="5" fillId="4" borderId="0" xfId="2" applyFont="1" applyFill="1" applyBorder="1" applyAlignment="1" applyProtection="1">
      <alignment horizontal="center" vertical="center"/>
      <protection locked="0"/>
    </xf>
    <xf numFmtId="49" fontId="5" fillId="2" borderId="0" xfId="2" applyNumberFormat="1" applyFont="1" applyFill="1" applyBorder="1" applyAlignment="1" applyProtection="1">
      <alignment horizontal="center" vertical="center"/>
      <protection locked="0"/>
    </xf>
    <xf numFmtId="49" fontId="5" fillId="4" borderId="0" xfId="2" applyNumberFormat="1" applyFont="1" applyFill="1" applyBorder="1" applyAlignment="1" applyProtection="1">
      <alignment horizontal="center" vertical="center"/>
      <protection locked="0"/>
    </xf>
    <xf numFmtId="0" fontId="86" fillId="36" borderId="0" xfId="2" applyFont="1" applyFill="1" applyBorder="1" applyAlignment="1" applyProtection="1">
      <alignment horizontal="center" wrapText="1"/>
    </xf>
    <xf numFmtId="0" fontId="82" fillId="36" borderId="27" xfId="2" applyFont="1" applyFill="1" applyBorder="1" applyAlignment="1" applyProtection="1">
      <alignment horizontal="center" vertical="center"/>
    </xf>
    <xf numFmtId="0" fontId="34" fillId="36" borderId="26" xfId="2" applyFont="1" applyFill="1" applyBorder="1" applyAlignment="1" applyProtection="1">
      <alignment horizontal="center" vertical="center"/>
    </xf>
    <xf numFmtId="0" fontId="83" fillId="37" borderId="12" xfId="2" applyFont="1" applyFill="1" applyBorder="1" applyAlignment="1" applyProtection="1">
      <alignment horizontal="center" vertical="center"/>
    </xf>
    <xf numFmtId="0" fontId="5" fillId="36" borderId="0" xfId="2" applyFont="1" applyFill="1" applyBorder="1" applyAlignment="1" applyProtection="1">
      <alignment horizontal="left" wrapText="1"/>
    </xf>
    <xf numFmtId="0" fontId="78" fillId="36" borderId="11" xfId="2" applyFont="1" applyFill="1" applyBorder="1" applyAlignment="1" applyProtection="1">
      <alignment horizontal="center" wrapText="1" shrinkToFit="1"/>
    </xf>
    <xf numFmtId="0" fontId="82" fillId="36" borderId="27" xfId="2" applyFont="1" applyFill="1" applyBorder="1" applyAlignment="1" applyProtection="1">
      <alignment horizontal="center" vertical="center" wrapText="1" shrinkToFit="1"/>
    </xf>
    <xf numFmtId="0" fontId="34" fillId="36" borderId="26" xfId="2" applyFont="1" applyFill="1" applyBorder="1" applyAlignment="1" applyProtection="1">
      <alignment horizontal="center" vertical="center" wrapText="1" shrinkToFit="1"/>
    </xf>
    <xf numFmtId="0" fontId="83" fillId="37" borderId="6" xfId="2" applyFont="1" applyFill="1" applyBorder="1" applyAlignment="1" applyProtection="1">
      <alignment horizontal="center" vertical="center" wrapText="1" shrinkToFit="1"/>
    </xf>
    <xf numFmtId="0" fontId="78" fillId="36" borderId="6" xfId="3" applyFont="1" applyFill="1" applyBorder="1" applyAlignment="1" applyProtection="1">
      <alignment horizontal="center" vertical="center"/>
    </xf>
    <xf numFmtId="0" fontId="44" fillId="7" borderId="33" xfId="3" applyFont="1" applyFill="1" applyBorder="1" applyAlignment="1">
      <alignment horizontal="center" vertical="center" wrapText="1"/>
    </xf>
    <xf numFmtId="0" fontId="44" fillId="7" borderId="34" xfId="3" applyFont="1" applyFill="1" applyBorder="1" applyAlignment="1">
      <alignment horizontal="center" vertical="center" wrapText="1"/>
    </xf>
    <xf numFmtId="0" fontId="44" fillId="7" borderId="35" xfId="3" applyFont="1" applyFill="1" applyBorder="1" applyAlignment="1">
      <alignment horizontal="center" vertical="center" wrapText="1"/>
    </xf>
    <xf numFmtId="0" fontId="14" fillId="8" borderId="38" xfId="1" applyNumberFormat="1" applyFont="1" applyFill="1" applyBorder="1" applyAlignment="1" applyProtection="1">
      <alignment horizontal="center" vertical="center" wrapText="1"/>
    </xf>
    <xf numFmtId="0" fontId="14" fillId="8" borderId="19" xfId="1" applyNumberFormat="1" applyFont="1" applyFill="1" applyBorder="1" applyAlignment="1" applyProtection="1">
      <alignment horizontal="center" vertical="center" wrapText="1"/>
    </xf>
    <xf numFmtId="0" fontId="14" fillId="8" borderId="29" xfId="1" applyNumberFormat="1" applyFont="1" applyFill="1" applyBorder="1" applyAlignment="1" applyProtection="1">
      <alignment horizontal="center" vertical="center" wrapText="1"/>
    </xf>
    <xf numFmtId="0" fontId="14" fillId="8" borderId="25" xfId="1" applyNumberFormat="1" applyFont="1" applyFill="1" applyBorder="1" applyAlignment="1" applyProtection="1">
      <alignment horizontal="center" vertical="center" wrapText="1"/>
    </xf>
    <xf numFmtId="0" fontId="14" fillId="8" borderId="37" xfId="1" applyNumberFormat="1" applyFont="1" applyFill="1" applyBorder="1" applyAlignment="1" applyProtection="1">
      <alignment horizontal="center" vertical="center" textRotation="90" wrapText="1"/>
    </xf>
    <xf numFmtId="0" fontId="14" fillId="8" borderId="48" xfId="1" applyNumberFormat="1" applyFont="1" applyFill="1" applyBorder="1" applyAlignment="1" applyProtection="1">
      <alignment horizontal="center" vertical="center" textRotation="90" wrapText="1"/>
    </xf>
    <xf numFmtId="0" fontId="99" fillId="7" borderId="0" xfId="3" applyFont="1" applyFill="1" applyBorder="1" applyAlignment="1">
      <alignment horizontal="center" vertical="center"/>
    </xf>
    <xf numFmtId="0" fontId="99" fillId="7" borderId="12" xfId="3" applyFont="1" applyFill="1" applyBorder="1" applyAlignment="1">
      <alignment horizontal="center" vertical="center"/>
    </xf>
    <xf numFmtId="0" fontId="50" fillId="0" borderId="0" xfId="3" applyFont="1" applyBorder="1" applyAlignment="1">
      <alignment horizontal="left" vertical="top" wrapText="1"/>
    </xf>
    <xf numFmtId="0" fontId="49" fillId="0" borderId="0" xfId="3" applyFont="1" applyAlignment="1">
      <alignment horizontal="left" vertical="top" wrapText="1"/>
    </xf>
    <xf numFmtId="0" fontId="50" fillId="0" borderId="5" xfId="3" applyFont="1" applyBorder="1" applyAlignment="1">
      <alignment horizontal="left" vertical="top" wrapText="1"/>
    </xf>
    <xf numFmtId="0" fontId="50" fillId="0" borderId="2" xfId="3" applyFont="1" applyBorder="1" applyAlignment="1">
      <alignment horizontal="left" vertical="top" wrapText="1"/>
    </xf>
    <xf numFmtId="0" fontId="48" fillId="44" borderId="5" xfId="3" applyFont="1" applyFill="1" applyBorder="1" applyAlignment="1">
      <alignment horizontal="left" vertical="top" wrapText="1"/>
    </xf>
    <xf numFmtId="0" fontId="48" fillId="44" borderId="2" xfId="3" applyFont="1" applyFill="1" applyBorder="1" applyAlignment="1">
      <alignment horizontal="left" vertical="top" wrapText="1"/>
    </xf>
    <xf numFmtId="0" fontId="50" fillId="3" borderId="5" xfId="3" applyFont="1" applyFill="1" applyBorder="1" applyAlignment="1">
      <alignment horizontal="left" vertical="top" wrapText="1"/>
    </xf>
    <xf numFmtId="0" fontId="50" fillId="3" borderId="2" xfId="3" applyFont="1" applyFill="1" applyBorder="1" applyAlignment="1">
      <alignment horizontal="left" vertical="top" wrapText="1"/>
    </xf>
    <xf numFmtId="0" fontId="48" fillId="9" borderId="5" xfId="3" applyFont="1" applyFill="1" applyBorder="1" applyAlignment="1">
      <alignment horizontal="left" vertical="top" wrapText="1"/>
    </xf>
    <xf numFmtId="0" fontId="48" fillId="9" borderId="2" xfId="3" applyFont="1" applyFill="1" applyBorder="1" applyAlignment="1">
      <alignment horizontal="left" vertical="top" wrapText="1"/>
    </xf>
    <xf numFmtId="0" fontId="72" fillId="0" borderId="51" xfId="0" applyFont="1" applyFill="1" applyBorder="1" applyAlignment="1">
      <alignment horizontal="center" vertical="center" wrapText="1"/>
    </xf>
    <xf numFmtId="0" fontId="72" fillId="0" borderId="53" xfId="0" applyFont="1" applyFill="1" applyBorder="1" applyAlignment="1">
      <alignment horizontal="center" vertical="center" wrapText="1"/>
    </xf>
    <xf numFmtId="0" fontId="71" fillId="0" borderId="20" xfId="3" applyFont="1" applyBorder="1" applyAlignment="1">
      <alignment horizontal="center" vertical="center"/>
    </xf>
    <xf numFmtId="0" fontId="71" fillId="0" borderId="21" xfId="3" applyFont="1" applyBorder="1" applyAlignment="1">
      <alignment horizontal="center" vertical="center"/>
    </xf>
    <xf numFmtId="0" fontId="73" fillId="0" borderId="20" xfId="0" applyFont="1" applyBorder="1" applyAlignment="1">
      <alignment vertical="center" wrapText="1"/>
    </xf>
    <xf numFmtId="0" fontId="73" fillId="0" borderId="21" xfId="0" applyFont="1" applyBorder="1" applyAlignment="1">
      <alignment vertical="center" wrapText="1"/>
    </xf>
    <xf numFmtId="0" fontId="73" fillId="0" borderId="24" xfId="0" applyFont="1" applyBorder="1" applyAlignment="1">
      <alignment vertical="center" wrapText="1"/>
    </xf>
    <xf numFmtId="0" fontId="73" fillId="0" borderId="25" xfId="0" applyFont="1" applyBorder="1" applyAlignment="1">
      <alignment vertical="center" wrapText="1"/>
    </xf>
    <xf numFmtId="0" fontId="72" fillId="0" borderId="51" xfId="0" applyFont="1" applyBorder="1" applyAlignment="1">
      <alignment horizontal="center" vertical="center" wrapText="1"/>
    </xf>
    <xf numFmtId="0" fontId="72" fillId="0" borderId="53" xfId="0" applyFont="1" applyBorder="1" applyAlignment="1">
      <alignment horizontal="center" vertical="center" wrapText="1"/>
    </xf>
    <xf numFmtId="0" fontId="71" fillId="0" borderId="51" xfId="0" applyFont="1" applyBorder="1" applyAlignment="1">
      <alignment horizontal="center" vertical="center" wrapText="1"/>
    </xf>
    <xf numFmtId="0" fontId="71" fillId="0" borderId="54" xfId="0" applyFont="1" applyBorder="1" applyAlignment="1">
      <alignment horizontal="center" vertical="center" wrapText="1"/>
    </xf>
    <xf numFmtId="0" fontId="71" fillId="0" borderId="53" xfId="0" applyFont="1" applyBorder="1" applyAlignment="1">
      <alignment horizontal="center" vertical="center" wrapText="1"/>
    </xf>
    <xf numFmtId="0" fontId="71" fillId="0" borderId="18" xfId="3" applyFont="1" applyBorder="1" applyAlignment="1">
      <alignment horizontal="center" vertical="center"/>
    </xf>
    <xf numFmtId="0" fontId="71" fillId="0" borderId="19" xfId="3" applyFont="1" applyBorder="1" applyAlignment="1">
      <alignment horizontal="center" vertical="center"/>
    </xf>
    <xf numFmtId="0" fontId="71" fillId="0" borderId="24" xfId="3" applyFont="1" applyBorder="1" applyAlignment="1">
      <alignment horizontal="center" vertical="center"/>
    </xf>
    <xf numFmtId="0" fontId="71" fillId="0" borderId="25" xfId="3" applyFont="1" applyBorder="1" applyAlignment="1">
      <alignment horizontal="center" vertical="center"/>
    </xf>
    <xf numFmtId="0" fontId="72" fillId="0" borderId="51" xfId="0" applyFont="1" applyBorder="1" applyAlignment="1">
      <alignment horizontal="center" vertical="center"/>
    </xf>
    <xf numFmtId="0" fontId="72" fillId="0" borderId="53" xfId="0" applyFont="1" applyBorder="1" applyAlignment="1">
      <alignment horizontal="center" vertical="center"/>
    </xf>
    <xf numFmtId="0" fontId="99" fillId="7" borderId="0" xfId="3" applyFont="1" applyFill="1" applyBorder="1" applyAlignment="1">
      <alignment horizontal="center" vertical="top"/>
    </xf>
    <xf numFmtId="0" fontId="99" fillId="7" borderId="21" xfId="3" applyFont="1" applyFill="1" applyBorder="1" applyAlignment="1">
      <alignment horizontal="center" vertical="top"/>
    </xf>
    <xf numFmtId="0" fontId="99" fillId="7" borderId="12" xfId="3" applyFont="1" applyFill="1" applyBorder="1" applyAlignment="1">
      <alignment horizontal="center" vertical="top"/>
    </xf>
    <xf numFmtId="0" fontId="99" fillId="7" borderId="25" xfId="3" applyFont="1" applyFill="1" applyBorder="1" applyAlignment="1">
      <alignment horizontal="center" vertical="top"/>
    </xf>
    <xf numFmtId="0" fontId="50" fillId="0" borderId="0" xfId="3" applyFont="1" applyBorder="1" applyAlignment="1">
      <alignment horizontal="left" vertical="center" wrapText="1"/>
    </xf>
    <xf numFmtId="0" fontId="51" fillId="45" borderId="7" xfId="3" applyFont="1" applyFill="1" applyBorder="1" applyAlignment="1">
      <alignment horizontal="left" vertical="center" wrapText="1"/>
    </xf>
    <xf numFmtId="0" fontId="51" fillId="45" borderId="2" xfId="3" applyFont="1" applyFill="1" applyBorder="1" applyAlignment="1">
      <alignment horizontal="left" vertical="center" wrapText="1"/>
    </xf>
    <xf numFmtId="0" fontId="67" fillId="43" borderId="1" xfId="3" applyFont="1" applyFill="1" applyBorder="1" applyAlignment="1">
      <alignment horizontal="left" vertical="top" wrapText="1"/>
    </xf>
    <xf numFmtId="0" fontId="67" fillId="41" borderId="1" xfId="3" applyFont="1" applyFill="1" applyBorder="1" applyAlignment="1">
      <alignment horizontal="left" vertical="top" wrapText="1"/>
    </xf>
    <xf numFmtId="0" fontId="44" fillId="37" borderId="33" xfId="3" applyFont="1" applyFill="1" applyBorder="1" applyAlignment="1">
      <alignment horizontal="center" vertical="center" wrapText="1"/>
    </xf>
    <xf numFmtId="0" fontId="44" fillId="37" borderId="34" xfId="3" applyFont="1" applyFill="1" applyBorder="1" applyAlignment="1">
      <alignment horizontal="center" vertical="center" wrapText="1"/>
    </xf>
    <xf numFmtId="0" fontId="44" fillId="37" borderId="35" xfId="3" applyFont="1" applyFill="1" applyBorder="1" applyAlignment="1">
      <alignment horizontal="center" vertical="center" wrapText="1"/>
    </xf>
    <xf numFmtId="0" fontId="56" fillId="37" borderId="39" xfId="3" applyFont="1" applyFill="1" applyBorder="1" applyAlignment="1">
      <alignment horizontal="center" vertical="center"/>
    </xf>
    <xf numFmtId="0" fontId="56" fillId="37" borderId="27" xfId="3" applyFont="1" applyFill="1" applyBorder="1" applyAlignment="1">
      <alignment horizontal="center" vertical="center"/>
    </xf>
    <xf numFmtId="0" fontId="56" fillId="37" borderId="40" xfId="3" applyFont="1" applyFill="1" applyBorder="1" applyAlignment="1">
      <alignment horizontal="center" vertical="center"/>
    </xf>
    <xf numFmtId="0" fontId="52" fillId="37" borderId="24" xfId="3" applyFont="1" applyFill="1" applyBorder="1" applyAlignment="1">
      <alignment horizontal="center" vertical="center" wrapText="1"/>
    </xf>
    <xf numFmtId="0" fontId="52" fillId="37" borderId="12" xfId="3" applyFont="1" applyFill="1" applyBorder="1" applyAlignment="1">
      <alignment horizontal="center" vertical="center" wrapText="1"/>
    </xf>
    <xf numFmtId="0" fontId="52" fillId="37" borderId="25" xfId="3" applyFont="1" applyFill="1" applyBorder="1" applyAlignment="1">
      <alignment horizontal="center" vertical="center" wrapText="1"/>
    </xf>
    <xf numFmtId="0" fontId="13" fillId="37" borderId="51" xfId="3" applyFont="1" applyFill="1" applyBorder="1" applyAlignment="1">
      <alignment horizontal="center" vertical="center" wrapText="1"/>
    </xf>
    <xf numFmtId="0" fontId="13" fillId="37" borderId="53" xfId="3" applyFont="1" applyFill="1" applyBorder="1" applyAlignment="1">
      <alignment horizontal="center" vertical="center" wrapText="1"/>
    </xf>
    <xf numFmtId="0" fontId="13" fillId="53" borderId="51" xfId="3" applyFont="1" applyFill="1" applyBorder="1" applyAlignment="1">
      <alignment horizontal="center" vertical="center" wrapText="1"/>
    </xf>
    <xf numFmtId="0" fontId="13" fillId="53" borderId="53" xfId="3" applyFont="1" applyFill="1" applyBorder="1" applyAlignment="1">
      <alignment horizontal="center" vertical="center" wrapText="1"/>
    </xf>
    <xf numFmtId="0" fontId="52" fillId="53" borderId="36" xfId="3" applyFont="1" applyFill="1" applyBorder="1" applyAlignment="1">
      <alignment horizontal="center" vertical="center" wrapText="1"/>
    </xf>
    <xf numFmtId="0" fontId="52" fillId="53" borderId="10" xfId="3" applyFont="1" applyFill="1" applyBorder="1" applyAlignment="1">
      <alignment horizontal="center" vertical="center" wrapText="1"/>
    </xf>
    <xf numFmtId="0" fontId="52" fillId="53" borderId="9" xfId="3" applyFont="1" applyFill="1" applyBorder="1" applyAlignment="1">
      <alignment horizontal="center" vertical="center" wrapText="1"/>
    </xf>
    <xf numFmtId="0" fontId="67" fillId="54" borderId="1" xfId="3" applyFont="1" applyFill="1" applyBorder="1" applyAlignment="1">
      <alignment horizontal="left" vertical="top" wrapText="1"/>
    </xf>
    <xf numFmtId="0" fontId="121" fillId="56" borderId="7" xfId="2" applyFont="1" applyFill="1" applyBorder="1" applyAlignment="1" applyProtection="1">
      <alignment horizontal="center" vertical="center" wrapText="1"/>
      <protection locked="0"/>
    </xf>
    <xf numFmtId="0" fontId="121" fillId="56" borderId="27" xfId="2" applyFont="1" applyFill="1" applyBorder="1" applyAlignment="1" applyProtection="1">
      <alignment horizontal="center" vertical="center" wrapText="1"/>
      <protection locked="0"/>
    </xf>
    <xf numFmtId="0" fontId="121" fillId="56" borderId="8" xfId="2" applyFont="1" applyFill="1" applyBorder="1" applyAlignment="1" applyProtection="1">
      <alignment horizontal="center" vertical="center" wrapText="1"/>
      <protection locked="0"/>
    </xf>
    <xf numFmtId="0" fontId="121" fillId="56" borderId="72" xfId="2" applyFont="1" applyFill="1" applyBorder="1" applyAlignment="1" applyProtection="1">
      <alignment horizontal="center" vertical="center" wrapText="1"/>
      <protection locked="0"/>
    </xf>
    <xf numFmtId="0" fontId="121" fillId="56" borderId="0" xfId="2" applyFont="1" applyFill="1" applyBorder="1" applyAlignment="1" applyProtection="1">
      <alignment horizontal="center" vertical="center" wrapText="1"/>
      <protection locked="0"/>
    </xf>
    <xf numFmtId="0" fontId="121" fillId="56" borderId="71" xfId="2" applyFont="1" applyFill="1" applyBorder="1" applyAlignment="1" applyProtection="1">
      <alignment horizontal="center" vertical="center" wrapText="1"/>
      <protection locked="0"/>
    </xf>
    <xf numFmtId="0" fontId="67" fillId="55" borderId="1" xfId="3" applyFont="1" applyFill="1" applyBorder="1" applyAlignment="1">
      <alignment horizontal="left" vertical="top" wrapText="1"/>
    </xf>
    <xf numFmtId="0" fontId="50" fillId="0" borderId="0" xfId="3" applyFont="1" applyFill="1" applyBorder="1" applyAlignment="1">
      <alignment horizontal="left" vertical="top" wrapText="1"/>
    </xf>
    <xf numFmtId="0" fontId="25" fillId="53" borderId="36" xfId="3" applyFont="1" applyFill="1" applyBorder="1" applyAlignment="1">
      <alignment horizontal="left" vertical="top" wrapText="1"/>
    </xf>
    <xf numFmtId="0" fontId="25" fillId="53" borderId="10" xfId="3" applyFont="1" applyFill="1" applyBorder="1" applyAlignment="1">
      <alignment horizontal="left" vertical="top" wrapText="1"/>
    </xf>
    <xf numFmtId="0" fontId="25" fillId="53" borderId="9" xfId="3" applyFont="1" applyFill="1" applyBorder="1" applyAlignment="1">
      <alignment horizontal="left" vertical="top" wrapText="1"/>
    </xf>
    <xf numFmtId="0" fontId="44" fillId="53" borderId="33" xfId="3" applyFont="1" applyFill="1" applyBorder="1" applyAlignment="1">
      <alignment horizontal="center" vertical="center" wrapText="1"/>
    </xf>
    <xf numFmtId="0" fontId="44" fillId="53" borderId="34" xfId="3" applyFont="1" applyFill="1" applyBorder="1" applyAlignment="1">
      <alignment horizontal="center" vertical="center" wrapText="1"/>
    </xf>
    <xf numFmtId="0" fontId="44" fillId="53" borderId="35" xfId="3" applyFont="1" applyFill="1" applyBorder="1" applyAlignment="1">
      <alignment horizontal="center" vertical="center" wrapText="1"/>
    </xf>
    <xf numFmtId="0" fontId="56" fillId="53" borderId="39" xfId="3" applyFont="1" applyFill="1" applyBorder="1" applyAlignment="1">
      <alignment horizontal="center" vertical="center"/>
    </xf>
    <xf numFmtId="0" fontId="56" fillId="53" borderId="27" xfId="3" applyFont="1" applyFill="1" applyBorder="1" applyAlignment="1">
      <alignment horizontal="center" vertical="center"/>
    </xf>
    <xf numFmtId="0" fontId="56" fillId="53" borderId="40" xfId="3" applyFont="1" applyFill="1" applyBorder="1" applyAlignment="1">
      <alignment horizontal="center" vertical="center"/>
    </xf>
    <xf numFmtId="0" fontId="52" fillId="53" borderId="24" xfId="3" applyFont="1" applyFill="1" applyBorder="1" applyAlignment="1">
      <alignment horizontal="center" vertical="center" wrapText="1"/>
    </xf>
    <xf numFmtId="0" fontId="52" fillId="53" borderId="12" xfId="3" applyFont="1" applyFill="1" applyBorder="1" applyAlignment="1">
      <alignment horizontal="center" vertical="center" wrapText="1"/>
    </xf>
    <xf numFmtId="0" fontId="52" fillId="53" borderId="25" xfId="3" applyFont="1" applyFill="1" applyBorder="1" applyAlignment="1">
      <alignment horizontal="center" vertical="center" wrapText="1"/>
    </xf>
    <xf numFmtId="0" fontId="25" fillId="53" borderId="36" xfId="3" applyFont="1" applyFill="1" applyBorder="1" applyAlignment="1">
      <alignment horizontal="center" vertical="center" wrapText="1"/>
    </xf>
    <xf numFmtId="0" fontId="25" fillId="53" borderId="10" xfId="3" applyFont="1" applyFill="1" applyBorder="1" applyAlignment="1">
      <alignment horizontal="center" vertical="center" wrapText="1"/>
    </xf>
    <xf numFmtId="0" fontId="25" fillId="53" borderId="9" xfId="3" applyFont="1" applyFill="1" applyBorder="1" applyAlignment="1">
      <alignment horizontal="center" vertical="center" wrapText="1"/>
    </xf>
    <xf numFmtId="0" fontId="30" fillId="53" borderId="5" xfId="0" applyFont="1" applyFill="1" applyBorder="1" applyAlignment="1">
      <alignment horizontal="left" vertical="top" wrapText="1"/>
    </xf>
    <xf numFmtId="0" fontId="30" fillId="53" borderId="6" xfId="0" applyFont="1" applyFill="1" applyBorder="1" applyAlignment="1">
      <alignment horizontal="left" vertical="top" wrapText="1"/>
    </xf>
    <xf numFmtId="0" fontId="30" fillId="53" borderId="2" xfId="0" applyFont="1" applyFill="1" applyBorder="1" applyAlignment="1">
      <alignment horizontal="left" vertical="top" wrapText="1"/>
    </xf>
    <xf numFmtId="0" fontId="123" fillId="55" borderId="42" xfId="2" applyFont="1" applyFill="1" applyBorder="1" applyAlignment="1">
      <alignment horizontal="left" vertical="center" wrapText="1"/>
    </xf>
    <xf numFmtId="0" fontId="121" fillId="56" borderId="73" xfId="2" applyFont="1" applyFill="1" applyBorder="1" applyAlignment="1" applyProtection="1">
      <alignment horizontal="left" vertical="center" wrapText="1"/>
      <protection locked="0"/>
    </xf>
    <xf numFmtId="0" fontId="121" fillId="56" borderId="74" xfId="2" applyFont="1" applyFill="1" applyBorder="1" applyAlignment="1" applyProtection="1">
      <alignment horizontal="left" vertical="center" wrapText="1"/>
      <protection locked="0"/>
    </xf>
    <xf numFmtId="0" fontId="121" fillId="56" borderId="75" xfId="2" applyFont="1" applyFill="1" applyBorder="1" applyAlignment="1" applyProtection="1">
      <alignment horizontal="left" vertical="center" wrapText="1"/>
      <protection locked="0"/>
    </xf>
    <xf numFmtId="0" fontId="31" fillId="25" borderId="1" xfId="0" applyFont="1" applyFill="1" applyBorder="1" applyAlignment="1">
      <alignment horizontal="left" vertical="center" wrapText="1"/>
    </xf>
    <xf numFmtId="0" fontId="16" fillId="0" borderId="1" xfId="0" applyFont="1" applyBorder="1" applyAlignment="1" applyProtection="1">
      <alignment horizontal="center" vertical="center"/>
      <protection locked="0"/>
    </xf>
    <xf numFmtId="0" fontId="33" fillId="7" borderId="1" xfId="0" applyFont="1" applyFill="1" applyBorder="1" applyAlignment="1" applyProtection="1">
      <alignment horizontal="center" vertical="center"/>
    </xf>
    <xf numFmtId="0" fontId="30" fillId="24" borderId="5" xfId="0" applyFont="1" applyFill="1" applyBorder="1" applyAlignment="1">
      <alignment horizontal="left" vertical="top" wrapText="1"/>
    </xf>
    <xf numFmtId="0" fontId="30" fillId="24" borderId="6" xfId="0" applyFont="1" applyFill="1" applyBorder="1" applyAlignment="1">
      <alignment horizontal="left" vertical="top" wrapText="1"/>
    </xf>
    <xf numFmtId="0" fontId="30" fillId="24" borderId="2" xfId="0" applyFont="1" applyFill="1" applyBorder="1" applyAlignment="1">
      <alignment horizontal="left" vertical="top" wrapText="1"/>
    </xf>
    <xf numFmtId="0" fontId="31" fillId="25" borderId="42" xfId="2" applyFont="1" applyFill="1" applyBorder="1" applyAlignment="1">
      <alignment horizontal="left" vertical="center" wrapText="1"/>
    </xf>
    <xf numFmtId="0" fontId="32" fillId="25" borderId="42" xfId="2" applyFont="1" applyFill="1" applyBorder="1" applyAlignment="1">
      <alignment horizontal="left" vertical="center" wrapText="1"/>
    </xf>
    <xf numFmtId="0" fontId="31" fillId="4" borderId="42" xfId="2" applyFont="1" applyFill="1" applyBorder="1" applyAlignment="1" applyProtection="1">
      <alignment horizontal="left" vertical="center" wrapText="1"/>
      <protection locked="0"/>
    </xf>
    <xf numFmtId="0" fontId="32" fillId="25" borderId="5" xfId="2" applyFont="1" applyFill="1" applyBorder="1" applyAlignment="1">
      <alignment horizontal="left" vertical="center" wrapText="1"/>
    </xf>
    <xf numFmtId="0" fontId="32" fillId="25" borderId="6" xfId="2" applyFont="1" applyFill="1" applyBorder="1" applyAlignment="1">
      <alignment horizontal="left" vertical="center" wrapText="1"/>
    </xf>
    <xf numFmtId="0" fontId="31" fillId="4" borderId="68" xfId="2" applyFont="1" applyFill="1" applyBorder="1" applyAlignment="1" applyProtection="1">
      <alignment vertical="center" wrapText="1"/>
      <protection locked="0"/>
    </xf>
    <xf numFmtId="0" fontId="31" fillId="4" borderId="69" xfId="2" applyFont="1" applyFill="1" applyBorder="1" applyAlignment="1" applyProtection="1">
      <alignment vertical="center" wrapText="1"/>
      <protection locked="0"/>
    </xf>
    <xf numFmtId="0" fontId="31" fillId="4" borderId="70" xfId="2" applyFont="1" applyFill="1" applyBorder="1" applyAlignment="1" applyProtection="1">
      <alignment vertical="center" wrapText="1"/>
      <protection locked="0"/>
    </xf>
    <xf numFmtId="0" fontId="32" fillId="0" borderId="5" xfId="2" applyFont="1" applyFill="1" applyBorder="1" applyAlignment="1" applyProtection="1">
      <alignment horizontal="left" vertical="center" wrapText="1"/>
      <protection locked="0"/>
    </xf>
    <xf numFmtId="0" fontId="32" fillId="0" borderId="6" xfId="2" applyFont="1" applyFill="1" applyBorder="1" applyAlignment="1" applyProtection="1">
      <alignment horizontal="left" vertical="center" wrapText="1"/>
      <protection locked="0"/>
    </xf>
    <xf numFmtId="0" fontId="32" fillId="0" borderId="26" xfId="2" applyFont="1" applyFill="1" applyBorder="1" applyAlignment="1" applyProtection="1">
      <alignment horizontal="left" vertical="center" wrapText="1"/>
      <protection locked="0"/>
    </xf>
    <xf numFmtId="0" fontId="32" fillId="0" borderId="3" xfId="2" applyFont="1" applyFill="1" applyBorder="1" applyAlignment="1" applyProtection="1">
      <alignment horizontal="left" vertical="center" wrapText="1"/>
      <protection locked="0"/>
    </xf>
    <xf numFmtId="17" fontId="16" fillId="0" borderId="1" xfId="0" applyNumberFormat="1" applyFont="1" applyBorder="1" applyAlignment="1" applyProtection="1">
      <alignment horizontal="center" vertical="center"/>
      <protection locked="0"/>
    </xf>
    <xf numFmtId="0" fontId="32" fillId="0" borderId="0" xfId="2" applyFont="1" applyFill="1" applyBorder="1" applyAlignment="1" applyProtection="1">
      <alignment horizontal="left" vertical="center" wrapText="1"/>
      <protection locked="0"/>
    </xf>
    <xf numFmtId="0" fontId="32" fillId="0" borderId="71" xfId="2" applyFont="1" applyFill="1" applyBorder="1" applyAlignment="1" applyProtection="1">
      <alignment horizontal="left" vertical="center" wrapText="1"/>
      <protection locked="0"/>
    </xf>
    <xf numFmtId="0" fontId="29" fillId="24" borderId="5" xfId="2" applyFont="1" applyFill="1" applyBorder="1" applyAlignment="1">
      <alignment horizontal="center" vertical="center" wrapText="1"/>
    </xf>
    <xf numFmtId="0" fontId="29" fillId="24" borderId="27" xfId="2" applyFont="1" applyFill="1" applyBorder="1" applyAlignment="1">
      <alignment horizontal="center" vertical="center" wrapText="1"/>
    </xf>
    <xf numFmtId="0" fontId="29" fillId="24" borderId="8" xfId="2" applyFont="1" applyFill="1" applyBorder="1" applyAlignment="1">
      <alignment horizontal="center" vertical="center" wrapText="1"/>
    </xf>
    <xf numFmtId="0" fontId="16" fillId="0" borderId="0" xfId="0" applyFont="1" applyAlignment="1">
      <alignment horizontal="center" vertical="center"/>
    </xf>
    <xf numFmtId="0" fontId="30" fillId="24" borderId="1" xfId="0" applyFont="1" applyFill="1" applyBorder="1" applyAlignment="1">
      <alignment horizontal="left" vertical="top" wrapText="1"/>
    </xf>
    <xf numFmtId="0" fontId="42" fillId="24" borderId="1" xfId="0" applyFont="1" applyFill="1" applyBorder="1" applyAlignment="1">
      <alignment horizontal="left" vertical="top" wrapText="1"/>
    </xf>
    <xf numFmtId="0" fontId="9" fillId="7" borderId="36" xfId="3" applyFont="1" applyFill="1" applyBorder="1" applyAlignment="1">
      <alignment horizontal="center" vertical="center"/>
    </xf>
    <xf numFmtId="0" fontId="9" fillId="7" borderId="10" xfId="3" applyFont="1" applyFill="1" applyBorder="1" applyAlignment="1">
      <alignment horizontal="center" vertical="center"/>
    </xf>
    <xf numFmtId="0" fontId="9" fillId="7" borderId="9" xfId="3" applyFont="1" applyFill="1" applyBorder="1" applyAlignment="1">
      <alignment horizontal="center" vertical="center"/>
    </xf>
    <xf numFmtId="0" fontId="6" fillId="4" borderId="5" xfId="2" applyFont="1" applyFill="1" applyBorder="1" applyAlignment="1">
      <alignment horizontal="left" vertical="center" wrapText="1"/>
    </xf>
    <xf numFmtId="0" fontId="6" fillId="4" borderId="6" xfId="2" applyFont="1" applyFill="1" applyBorder="1" applyAlignment="1">
      <alignment horizontal="left" vertical="center" wrapText="1"/>
    </xf>
    <xf numFmtId="0" fontId="6" fillId="4" borderId="2" xfId="2" applyFont="1" applyFill="1" applyBorder="1" applyAlignment="1">
      <alignment horizontal="left" vertical="center" wrapText="1"/>
    </xf>
    <xf numFmtId="0" fontId="31" fillId="4" borderId="1" xfId="2" applyFont="1" applyFill="1" applyBorder="1" applyAlignment="1" applyProtection="1">
      <alignment vertical="center" wrapText="1"/>
      <protection locked="0"/>
    </xf>
    <xf numFmtId="0" fontId="27" fillId="25" borderId="5" xfId="2" applyFont="1" applyFill="1" applyBorder="1" applyAlignment="1">
      <alignment horizontal="left" vertical="center" wrapText="1"/>
    </xf>
    <xf numFmtId="0" fontId="27" fillId="25" borderId="6" xfId="2" applyFont="1" applyFill="1" applyBorder="1" applyAlignment="1">
      <alignment horizontal="left" vertical="center" wrapText="1"/>
    </xf>
    <xf numFmtId="0" fontId="27" fillId="25" borderId="26" xfId="2" applyFont="1" applyFill="1" applyBorder="1" applyAlignment="1">
      <alignment horizontal="left" vertical="center" wrapText="1"/>
    </xf>
    <xf numFmtId="0" fontId="27" fillId="25" borderId="3" xfId="2" applyFont="1" applyFill="1" applyBorder="1" applyAlignment="1">
      <alignment horizontal="left" vertical="center" wrapText="1"/>
    </xf>
    <xf numFmtId="0" fontId="6" fillId="4" borderId="5" xfId="2" applyFont="1" applyFill="1" applyBorder="1" applyAlignment="1">
      <alignment horizontal="center" vertical="center" wrapText="1"/>
    </xf>
    <xf numFmtId="0" fontId="6" fillId="4" borderId="6"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31" fillId="4" borderId="5" xfId="2" applyFont="1" applyFill="1" applyBorder="1" applyAlignment="1">
      <alignment vertical="center" wrapText="1"/>
    </xf>
    <xf numFmtId="0" fontId="31" fillId="4" borderId="6" xfId="2" applyFont="1" applyFill="1" applyBorder="1" applyAlignment="1">
      <alignment vertical="center" wrapText="1"/>
    </xf>
    <xf numFmtId="0" fontId="31" fillId="2" borderId="68" xfId="2" applyFont="1" applyFill="1" applyBorder="1" applyAlignment="1" applyProtection="1">
      <alignment vertical="center" wrapText="1"/>
      <protection locked="0"/>
    </xf>
    <xf numFmtId="0" fontId="32" fillId="25" borderId="1" xfId="2" applyFont="1" applyFill="1" applyBorder="1" applyAlignment="1">
      <alignment horizontal="left" vertical="center" wrapText="1"/>
    </xf>
    <xf numFmtId="0" fontId="31" fillId="25" borderId="1" xfId="2" applyFont="1" applyFill="1" applyBorder="1" applyAlignment="1">
      <alignment horizontal="left" vertical="center" wrapText="1"/>
    </xf>
    <xf numFmtId="0" fontId="31" fillId="4" borderId="1" xfId="2" applyFont="1" applyFill="1" applyBorder="1" applyAlignment="1" applyProtection="1">
      <alignment horizontal="left" vertical="center" wrapText="1"/>
      <protection locked="0"/>
    </xf>
    <xf numFmtId="0" fontId="32" fillId="0" borderId="2" xfId="2" applyFont="1" applyFill="1" applyBorder="1" applyAlignment="1" applyProtection="1">
      <alignment horizontal="left" vertical="center" wrapText="1"/>
      <protection locked="0"/>
    </xf>
    <xf numFmtId="0" fontId="31" fillId="3" borderId="42" xfId="2" applyFont="1" applyFill="1" applyBorder="1" applyAlignment="1" applyProtection="1">
      <alignment horizontal="left" vertical="center" wrapText="1"/>
      <protection locked="0"/>
    </xf>
    <xf numFmtId="0" fontId="41" fillId="3" borderId="42" xfId="2" applyFont="1" applyFill="1" applyBorder="1" applyAlignment="1" applyProtection="1">
      <alignment horizontal="left" vertical="center" wrapText="1"/>
      <protection locked="0"/>
    </xf>
    <xf numFmtId="0" fontId="41" fillId="3" borderId="41" xfId="2" applyFont="1" applyFill="1" applyBorder="1" applyAlignment="1" applyProtection="1">
      <alignment horizontal="left" vertical="center" wrapText="1"/>
      <protection locked="0"/>
    </xf>
    <xf numFmtId="0" fontId="31" fillId="3" borderId="41" xfId="2" applyFont="1" applyFill="1" applyBorder="1" applyAlignment="1" applyProtection="1">
      <alignment horizontal="left" vertical="center" wrapText="1"/>
      <protection locked="0"/>
    </xf>
    <xf numFmtId="0" fontId="32" fillId="0" borderId="8" xfId="2" applyFont="1" applyFill="1" applyBorder="1" applyAlignment="1" applyProtection="1">
      <alignment horizontal="left" vertical="center" wrapText="1"/>
      <protection locked="0"/>
    </xf>
    <xf numFmtId="0" fontId="32" fillId="25" borderId="3" xfId="2" applyFont="1" applyFill="1" applyBorder="1" applyAlignment="1">
      <alignment horizontal="left" vertical="center" wrapText="1"/>
    </xf>
    <xf numFmtId="0" fontId="30" fillId="24" borderId="8" xfId="0" applyFont="1" applyFill="1" applyBorder="1" applyAlignment="1">
      <alignment horizontal="left" vertical="top" wrapText="1"/>
    </xf>
    <xf numFmtId="0" fontId="41" fillId="4" borderId="42" xfId="2" applyFont="1" applyFill="1" applyBorder="1" applyAlignment="1" applyProtection="1">
      <alignment horizontal="left" vertical="center" wrapText="1"/>
      <protection locked="0"/>
    </xf>
    <xf numFmtId="0" fontId="41" fillId="4" borderId="41" xfId="2" applyFont="1" applyFill="1" applyBorder="1" applyAlignment="1" applyProtection="1">
      <alignment horizontal="left" vertical="center" wrapText="1"/>
      <protection locked="0"/>
    </xf>
    <xf numFmtId="9" fontId="31" fillId="4" borderId="1" xfId="2" applyNumberFormat="1" applyFont="1" applyFill="1" applyBorder="1" applyAlignment="1" applyProtection="1">
      <alignment horizontal="left" vertical="center" wrapText="1"/>
      <protection locked="0"/>
    </xf>
    <xf numFmtId="0" fontId="0" fillId="26" borderId="0" xfId="0" applyFill="1" applyAlignment="1">
      <alignment horizontal="center"/>
    </xf>
    <xf numFmtId="0" fontId="4" fillId="49" borderId="0" xfId="2" applyFill="1" applyAlignment="1">
      <alignment horizontal="center" vertical="center"/>
    </xf>
    <xf numFmtId="0" fontId="76" fillId="28" borderId="18" xfId="2" applyFont="1" applyFill="1" applyBorder="1" applyAlignment="1">
      <alignment horizontal="left"/>
    </xf>
    <xf numFmtId="0" fontId="76" fillId="28" borderId="19" xfId="2" applyFont="1" applyFill="1" applyBorder="1" applyAlignment="1">
      <alignment horizontal="left"/>
    </xf>
    <xf numFmtId="0" fontId="76" fillId="30" borderId="18" xfId="2" applyFont="1" applyFill="1" applyBorder="1" applyAlignment="1">
      <alignment horizontal="left"/>
    </xf>
    <xf numFmtId="0" fontId="76" fillId="30" borderId="19" xfId="2" applyFont="1" applyFill="1" applyBorder="1" applyAlignment="1">
      <alignment horizontal="left"/>
    </xf>
    <xf numFmtId="0" fontId="76" fillId="32" borderId="18" xfId="2" applyFont="1" applyFill="1" applyBorder="1" applyAlignment="1">
      <alignment horizontal="left"/>
    </xf>
    <xf numFmtId="0" fontId="76" fillId="32" borderId="19" xfId="2" applyFont="1" applyFill="1" applyBorder="1" applyAlignment="1">
      <alignment horizontal="left"/>
    </xf>
    <xf numFmtId="0" fontId="76" fillId="34" borderId="18" xfId="2" applyFont="1" applyFill="1" applyBorder="1" applyAlignment="1">
      <alignment horizontal="left" vertical="center" wrapText="1"/>
    </xf>
    <xf numFmtId="0" fontId="76" fillId="34" borderId="19" xfId="2" applyFont="1" applyFill="1" applyBorder="1" applyAlignment="1">
      <alignment horizontal="left" vertical="center" wrapText="1"/>
    </xf>
    <xf numFmtId="0" fontId="112" fillId="51" borderId="12" xfId="14" applyFont="1" applyFill="1" applyBorder="1" applyAlignment="1">
      <alignment horizontal="center" vertical="center"/>
    </xf>
    <xf numFmtId="0" fontId="112" fillId="57" borderId="12" xfId="14" applyFont="1" applyFill="1" applyBorder="1" applyAlignment="1">
      <alignment horizontal="center" vertical="center"/>
    </xf>
    <xf numFmtId="0" fontId="0" fillId="19" borderId="0" xfId="0" applyFill="1" applyAlignment="1">
      <alignment horizontal="center" vertical="top" wrapText="1"/>
    </xf>
    <xf numFmtId="0" fontId="69" fillId="0" borderId="0" xfId="0" applyFont="1" applyAlignment="1">
      <alignment vertical="center" wrapText="1"/>
    </xf>
    <xf numFmtId="0" fontId="107" fillId="0" borderId="0" xfId="0" applyFont="1" applyAlignment="1">
      <alignment vertical="center" wrapText="1"/>
    </xf>
  </cellXfs>
  <cellStyles count="15">
    <cellStyle name="Comma" xfId="1" builtinId="3"/>
    <cellStyle name="Hyperlink" xfId="11" builtinId="8" customBuiltin="1"/>
    <cellStyle name="Hyperlink 2" xfId="5" xr:uid="{00000000-0005-0000-0000-000002000000}"/>
    <cellStyle name="Hyperlink 3" xfId="6" xr:uid="{00000000-0005-0000-0000-000003000000}"/>
    <cellStyle name="Lien hypertexte 2" xfId="7" xr:uid="{00000000-0005-0000-0000-000004000000}"/>
    <cellStyle name="Lien hypertexte_120417_OECD_EXP_2012_mio EURO_NACE 2_ICEDD_test_3" xfId="8" xr:uid="{00000000-0005-0000-0000-000005000000}"/>
    <cellStyle name="Normal" xfId="0" builtinId="0"/>
    <cellStyle name="Normal 2" xfId="10" xr:uid="{00000000-0005-0000-0000-000007000000}"/>
    <cellStyle name="Normal 2 2 2" xfId="2" xr:uid="{00000000-0005-0000-0000-000008000000}"/>
    <cellStyle name="Normal 3" xfId="12" xr:uid="{00000000-0005-0000-0000-000009000000}"/>
    <cellStyle name="Normal 3 2" xfId="14" xr:uid="{6D0096BD-E6F4-4295-A0A1-578E7F9B09B0}"/>
    <cellStyle name="Normal 6" xfId="3" xr:uid="{00000000-0005-0000-0000-00000A000000}"/>
    <cellStyle name="Normal 7" xfId="9" xr:uid="{00000000-0005-0000-0000-00000B000000}"/>
    <cellStyle name="Normal 9 2" xfId="4" xr:uid="{00000000-0005-0000-0000-00000C000000}"/>
    <cellStyle name="Percent" xfId="13" builtinId="5"/>
  </cellStyles>
  <dxfs count="95">
    <dxf>
      <font>
        <color rgb="FF9C0006"/>
      </font>
      <fill>
        <patternFill>
          <bgColor rgb="FFFFC7CE"/>
        </patternFill>
      </fill>
    </dxf>
    <dxf>
      <font>
        <color rgb="FF9C0006"/>
      </font>
      <fill>
        <patternFill>
          <bgColor rgb="FFFFC7CE"/>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FF"/>
        </patternFill>
      </fill>
    </dxf>
    <dxf>
      <fill>
        <patternFill>
          <bgColor rgb="FFCCFFFF"/>
        </patternFill>
      </fill>
    </dxf>
    <dxf>
      <font>
        <color rgb="FF9C0006"/>
      </font>
      <fill>
        <patternFill>
          <bgColor rgb="FFFFC7CE"/>
        </patternFill>
      </fill>
    </dxf>
    <dxf>
      <fill>
        <patternFill>
          <bgColor rgb="FFCCFFFF"/>
        </patternFill>
      </fill>
    </dxf>
    <dxf>
      <font>
        <color rgb="FF9C0006"/>
      </font>
      <fill>
        <patternFill>
          <bgColor rgb="FFFFC7CE"/>
        </patternFill>
      </fill>
    </dxf>
    <dxf>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auto="1"/>
      </font>
      <fill>
        <patternFill>
          <bgColor rgb="FFFF0000"/>
        </patternFill>
      </fill>
    </dxf>
    <dxf>
      <font>
        <color rgb="FFFF0000"/>
      </font>
      <fill>
        <patternFill>
          <bgColor rgb="FFFFC000"/>
        </patternFill>
      </fill>
    </dxf>
    <dxf>
      <font>
        <b/>
        <i val="0"/>
        <color theme="9" tint="-0.24994659260841701"/>
      </font>
      <fill>
        <patternFill>
          <bgColor theme="9" tint="0.79998168889431442"/>
        </patternFill>
      </fill>
    </dxf>
    <dxf>
      <font>
        <color rgb="FFFF0000"/>
      </font>
      <fill>
        <patternFill>
          <bgColor rgb="FFFFC000"/>
        </patternFill>
      </fill>
    </dxf>
    <dxf>
      <font>
        <b/>
        <i val="0"/>
        <color auto="1"/>
      </font>
      <fill>
        <patternFill>
          <bgColor rgb="FFFF0000"/>
        </patternFill>
      </fill>
    </dxf>
    <dxf>
      <font>
        <color rgb="FFFF0000"/>
      </font>
      <fill>
        <patternFill>
          <bgColor rgb="FFFFC000"/>
        </patternFill>
      </fill>
    </dxf>
  </dxfs>
  <tableStyles count="0" defaultTableStyle="TableStyleMedium2" defaultPivotStyle="PivotStyleLight16"/>
  <colors>
    <mruColors>
      <color rgb="FF0000FF"/>
      <color rgb="FF79CDC9"/>
      <color rgb="FFCDCDCD"/>
      <color rgb="FFCCFFFF"/>
      <color rgb="FFB9C337"/>
      <color rgb="FFFFC7CE"/>
      <color rgb="FF9C0006"/>
      <color rgb="FF262626"/>
      <color rgb="FFFF9B9B"/>
      <color rgb="FFFF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4972050</xdr:colOff>
      <xdr:row>1</xdr:row>
      <xdr:rowOff>260351</xdr:rowOff>
    </xdr:from>
    <xdr:to>
      <xdr:col>3</xdr:col>
      <xdr:colOff>6908</xdr:colOff>
      <xdr:row>1</xdr:row>
      <xdr:rowOff>598215</xdr:rowOff>
    </xdr:to>
    <xdr:pic>
      <xdr:nvPicPr>
        <xdr:cNvPr id="2" name="Picture 1" descr="estat RG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6550" y="425451"/>
          <a:ext cx="2470708" cy="337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1</xdr:row>
      <xdr:rowOff>104776</xdr:rowOff>
    </xdr:from>
    <xdr:ext cx="1628775" cy="801993"/>
    <xdr:pic>
      <xdr:nvPicPr>
        <xdr:cNvPr id="3" name="Picture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2700" y="263526"/>
          <a:ext cx="1628775" cy="80199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228600</xdr:colOff>
          <xdr:row>1</xdr:row>
          <xdr:rowOff>104775</xdr:rowOff>
        </xdr:from>
        <xdr:to>
          <xdr:col>4</xdr:col>
          <xdr:colOff>914400</xdr:colOff>
          <xdr:row>1</xdr:row>
          <xdr:rowOff>485775</xdr:rowOff>
        </xdr:to>
        <xdr:sp macro="" textlink="">
          <xdr:nvSpPr>
            <xdr:cNvPr id="15362" name="formulas" descr="Lock formulas" hidden="1">
              <a:extLst>
                <a:ext uri="{63B3BB69-23CF-44E3-9099-C40C66FF867C}">
                  <a14:compatExt spid="_x0000_s15362"/>
                </a:ext>
                <a:ext uri="{FF2B5EF4-FFF2-40B4-BE49-F238E27FC236}">
                  <a16:creationId xmlns:a16="http://schemas.microsoft.com/office/drawing/2014/main" id="{00000000-0008-0000-0900-0000023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Calibri"/>
                  <a:cs typeface="Calibri"/>
                </a:rPr>
                <a:t>Unlock formulas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1</xdr:col>
      <xdr:colOff>103909</xdr:colOff>
      <xdr:row>1</xdr:row>
      <xdr:rowOff>43295</xdr:rowOff>
    </xdr:from>
    <xdr:ext cx="1396307" cy="678180"/>
    <xdr:pic>
      <xdr:nvPicPr>
        <xdr:cNvPr id="2" name="Picture 1">
          <a:extLst>
            <a:ext uri="{FF2B5EF4-FFF2-40B4-BE49-F238E27FC236}">
              <a16:creationId xmlns:a16="http://schemas.microsoft.com/office/drawing/2014/main" id="{00000000-0008-0000-0B00-000002000000}"/>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09" y="43295"/>
          <a:ext cx="1396307" cy="678180"/>
        </a:xfrm>
        <a:prstGeom prst="rect">
          <a:avLst/>
        </a:prstGeom>
        <a:noFill/>
        <a:ln>
          <a:noFill/>
        </a:ln>
      </xdr:spPr>
    </xdr:pic>
    <xdr:clientData/>
  </xdr:oneCellAnchor>
  <xdr:twoCellAnchor>
    <xdr:from>
      <xdr:col>9</xdr:col>
      <xdr:colOff>247650</xdr:colOff>
      <xdr:row>1</xdr:row>
      <xdr:rowOff>363683</xdr:rowOff>
    </xdr:from>
    <xdr:to>
      <xdr:col>12</xdr:col>
      <xdr:colOff>31750</xdr:colOff>
      <xdr:row>1</xdr:row>
      <xdr:rowOff>692150</xdr:rowOff>
    </xdr:to>
    <xdr:pic>
      <xdr:nvPicPr>
        <xdr:cNvPr id="3" name="Picture 2" descr="estat RGB">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4450" y="477983"/>
          <a:ext cx="2051050" cy="328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9524</xdr:colOff>
      <xdr:row>1</xdr:row>
      <xdr:rowOff>34890</xdr:rowOff>
    </xdr:from>
    <xdr:to>
      <xdr:col>2</xdr:col>
      <xdr:colOff>1107876</xdr:colOff>
      <xdr:row>2</xdr:row>
      <xdr:rowOff>215900</xdr:rowOff>
    </xdr:to>
    <xdr:pic>
      <xdr:nvPicPr>
        <xdr:cNvPr id="2" name="Picture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724" y="117440"/>
          <a:ext cx="1098352" cy="542960"/>
        </a:xfrm>
        <a:prstGeom prst="rect">
          <a:avLst/>
        </a:prstGeom>
      </xdr:spPr>
    </xdr:pic>
    <xdr:clientData/>
  </xdr:twoCellAnchor>
  <xdr:twoCellAnchor editAs="oneCell">
    <xdr:from>
      <xdr:col>4</xdr:col>
      <xdr:colOff>901700</xdr:colOff>
      <xdr:row>1</xdr:row>
      <xdr:rowOff>44450</xdr:rowOff>
    </xdr:from>
    <xdr:to>
      <xdr:col>5</xdr:col>
      <xdr:colOff>559</xdr:colOff>
      <xdr:row>2</xdr:row>
      <xdr:rowOff>21348</xdr:rowOff>
    </xdr:to>
    <xdr:pic>
      <xdr:nvPicPr>
        <xdr:cNvPr id="3" name="Picture 2" descr="estat RGB">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43850" y="127000"/>
          <a:ext cx="2299259" cy="338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57150</xdr:colOff>
      <xdr:row>2</xdr:row>
      <xdr:rowOff>176086</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196816"/>
          <a:ext cx="1257300" cy="665070"/>
        </a:xfrm>
        <a:prstGeom prst="rect">
          <a:avLst/>
        </a:prstGeom>
      </xdr:spPr>
    </xdr:pic>
    <xdr:clientData/>
  </xdr:twoCellAnchor>
  <xdr:twoCellAnchor editAs="oneCell">
    <xdr:from>
      <xdr:col>4</xdr:col>
      <xdr:colOff>4216399</xdr:colOff>
      <xdr:row>1</xdr:row>
      <xdr:rowOff>127832</xdr:rowOff>
    </xdr:from>
    <xdr:to>
      <xdr:col>6</xdr:col>
      <xdr:colOff>558</xdr:colOff>
      <xdr:row>1</xdr:row>
      <xdr:rowOff>485774</xdr:rowOff>
    </xdr:to>
    <xdr:pic>
      <xdr:nvPicPr>
        <xdr:cNvPr id="3" name="Picture 2" descr="estat RG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16749" y="280232"/>
          <a:ext cx="2458009" cy="357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57150</xdr:colOff>
      <xdr:row>2</xdr:row>
      <xdr:rowOff>152400</xdr:rowOff>
    </xdr:to>
    <xdr:pic>
      <xdr:nvPicPr>
        <xdr:cNvPr id="4" name="Picture 3">
          <a:extLst>
            <a:ext uri="{FF2B5EF4-FFF2-40B4-BE49-F238E27FC236}">
              <a16:creationId xmlns:a16="http://schemas.microsoft.com/office/drawing/2014/main" id="{00000000-0008-0000-03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196816"/>
          <a:ext cx="1257300" cy="641384"/>
        </a:xfrm>
        <a:prstGeom prst="rect">
          <a:avLst/>
        </a:prstGeom>
      </xdr:spPr>
    </xdr:pic>
    <xdr:clientData/>
  </xdr:twoCellAnchor>
  <xdr:twoCellAnchor editAs="oneCell">
    <xdr:from>
      <xdr:col>4</xdr:col>
      <xdr:colOff>4203700</xdr:colOff>
      <xdr:row>1</xdr:row>
      <xdr:rowOff>134510</xdr:rowOff>
    </xdr:from>
    <xdr:to>
      <xdr:col>6</xdr:col>
      <xdr:colOff>559</xdr:colOff>
      <xdr:row>1</xdr:row>
      <xdr:rowOff>495300</xdr:rowOff>
    </xdr:to>
    <xdr:pic>
      <xdr:nvPicPr>
        <xdr:cNvPr id="5" name="Picture 4" descr="estat RGB">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04050" y="286910"/>
          <a:ext cx="2470709" cy="360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952500</xdr:colOff>
      <xdr:row>2</xdr:row>
      <xdr:rowOff>176086</xdr:rowOff>
    </xdr:to>
    <xdr:pic>
      <xdr:nvPicPr>
        <xdr:cNvPr id="2" name="Picture 1">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196816"/>
          <a:ext cx="1263650" cy="665070"/>
        </a:xfrm>
        <a:prstGeom prst="rect">
          <a:avLst/>
        </a:prstGeom>
      </xdr:spPr>
    </xdr:pic>
    <xdr:clientData/>
  </xdr:twoCellAnchor>
  <xdr:twoCellAnchor editAs="oneCell">
    <xdr:from>
      <xdr:col>5</xdr:col>
      <xdr:colOff>50800</xdr:colOff>
      <xdr:row>1</xdr:row>
      <xdr:rowOff>133350</xdr:rowOff>
    </xdr:from>
    <xdr:to>
      <xdr:col>6</xdr:col>
      <xdr:colOff>559</xdr:colOff>
      <xdr:row>1</xdr:row>
      <xdr:rowOff>488950</xdr:rowOff>
    </xdr:to>
    <xdr:pic>
      <xdr:nvPicPr>
        <xdr:cNvPr id="3" name="Picture 2" descr="estat RGB">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23050" y="285750"/>
          <a:ext cx="2451659" cy="35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152400</xdr:colOff>
      <xdr:row>2</xdr:row>
      <xdr:rowOff>176086</xdr:rowOff>
    </xdr:to>
    <xdr:pic>
      <xdr:nvPicPr>
        <xdr:cNvPr id="2" name="Picture 1">
          <a:extLst>
            <a:ext uri="{FF2B5EF4-FFF2-40B4-BE49-F238E27FC236}">
              <a16:creationId xmlns:a16="http://schemas.microsoft.com/office/drawing/2014/main" id="{00000000-0008-0000-05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400" y="196816"/>
          <a:ext cx="1250950" cy="665070"/>
        </a:xfrm>
        <a:prstGeom prst="rect">
          <a:avLst/>
        </a:prstGeom>
      </xdr:spPr>
    </xdr:pic>
    <xdr:clientData/>
  </xdr:twoCellAnchor>
  <xdr:twoCellAnchor editAs="oneCell">
    <xdr:from>
      <xdr:col>6</xdr:col>
      <xdr:colOff>1458390</xdr:colOff>
      <xdr:row>1</xdr:row>
      <xdr:rowOff>133350</xdr:rowOff>
    </xdr:from>
    <xdr:to>
      <xdr:col>7</xdr:col>
      <xdr:colOff>6910</xdr:colOff>
      <xdr:row>1</xdr:row>
      <xdr:rowOff>501650</xdr:rowOff>
    </xdr:to>
    <xdr:pic>
      <xdr:nvPicPr>
        <xdr:cNvPr id="3" name="Picture 2" descr="estat RGB">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9090" y="285750"/>
          <a:ext cx="2479170" cy="36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7156450</xdr:colOff>
      <xdr:row>1</xdr:row>
      <xdr:rowOff>110821</xdr:rowOff>
    </xdr:from>
    <xdr:to>
      <xdr:col>5</xdr:col>
      <xdr:colOff>1095</xdr:colOff>
      <xdr:row>1</xdr:row>
      <xdr:rowOff>409575</xdr:rowOff>
    </xdr:to>
    <xdr:pic>
      <xdr:nvPicPr>
        <xdr:cNvPr id="2" name="Picture 1" descr="estat RGB">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1950" y="231471"/>
          <a:ext cx="1982295" cy="298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146297</xdr:colOff>
      <xdr:row>1</xdr:row>
      <xdr:rowOff>76201</xdr:rowOff>
    </xdr:from>
    <xdr:to>
      <xdr:col>4</xdr:col>
      <xdr:colOff>409575</xdr:colOff>
      <xdr:row>2</xdr:row>
      <xdr:rowOff>123825</xdr:rowOff>
    </xdr:to>
    <xdr:pic>
      <xdr:nvPicPr>
        <xdr:cNvPr id="3" name="Picture 2">
          <a:extLst>
            <a:ext uri="{FF2B5EF4-FFF2-40B4-BE49-F238E27FC236}">
              <a16:creationId xmlns:a16="http://schemas.microsoft.com/office/drawing/2014/main" id="{00000000-0008-0000-06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2347" y="196851"/>
          <a:ext cx="942728" cy="5016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152400</xdr:colOff>
          <xdr:row>1</xdr:row>
          <xdr:rowOff>76200</xdr:rowOff>
        </xdr:from>
        <xdr:to>
          <xdr:col>4</xdr:col>
          <xdr:colOff>981075</xdr:colOff>
          <xdr:row>1</xdr:row>
          <xdr:rowOff>523875</xdr:rowOff>
        </xdr:to>
        <xdr:sp macro="" textlink="">
          <xdr:nvSpPr>
            <xdr:cNvPr id="11269" name="formulas" descr="Lock formulas"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Calibri"/>
                  <a:cs typeface="Calibri"/>
                </a:rPr>
                <a:t>Unlock formulas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371475</xdr:colOff>
          <xdr:row>1</xdr:row>
          <xdr:rowOff>66675</xdr:rowOff>
        </xdr:from>
        <xdr:to>
          <xdr:col>5</xdr:col>
          <xdr:colOff>1476375</xdr:colOff>
          <xdr:row>1</xdr:row>
          <xdr:rowOff>485775</xdr:rowOff>
        </xdr:to>
        <xdr:sp macro="" textlink="">
          <xdr:nvSpPr>
            <xdr:cNvPr id="11353" name="Button 89" hidden="1">
              <a:extLst>
                <a:ext uri="{63B3BB69-23CF-44E3-9099-C40C66FF867C}">
                  <a14:compatExt spid="_x0000_s11353"/>
                </a:ext>
                <a:ext uri="{FF2B5EF4-FFF2-40B4-BE49-F238E27FC236}">
                  <a16:creationId xmlns:a16="http://schemas.microsoft.com/office/drawing/2014/main" id="{00000000-0008-0000-0700-0000592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1562100</xdr:colOff>
          <xdr:row>1</xdr:row>
          <xdr:rowOff>66675</xdr:rowOff>
        </xdr:from>
        <xdr:to>
          <xdr:col>5</xdr:col>
          <xdr:colOff>2581275</xdr:colOff>
          <xdr:row>1</xdr:row>
          <xdr:rowOff>495300</xdr:rowOff>
        </xdr:to>
        <xdr:sp macro="" textlink="">
          <xdr:nvSpPr>
            <xdr:cNvPr id="11354" name="Button 90" hidden="1">
              <a:extLst>
                <a:ext uri="{63B3BB69-23CF-44E3-9099-C40C66FF867C}">
                  <a14:compatExt spid="_x0000_s11354"/>
                </a:ext>
                <a:ext uri="{FF2B5EF4-FFF2-40B4-BE49-F238E27FC236}">
                  <a16:creationId xmlns:a16="http://schemas.microsoft.com/office/drawing/2014/main" id="{00000000-0008-0000-0700-00005A2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295275</xdr:colOff>
          <xdr:row>1</xdr:row>
          <xdr:rowOff>38100</xdr:rowOff>
        </xdr:from>
        <xdr:to>
          <xdr:col>4</xdr:col>
          <xdr:colOff>1095375</xdr:colOff>
          <xdr:row>1</xdr:row>
          <xdr:rowOff>561975</xdr:rowOff>
        </xdr:to>
        <xdr:sp macro="" textlink="">
          <xdr:nvSpPr>
            <xdr:cNvPr id="23553" name="formulas" descr="Lock formulas" hidden="1">
              <a:extLst>
                <a:ext uri="{63B3BB69-23CF-44E3-9099-C40C66FF867C}">
                  <a14:compatExt spid="_x0000_s23553"/>
                </a:ext>
                <a:ext uri="{FF2B5EF4-FFF2-40B4-BE49-F238E27FC236}">
                  <a16:creationId xmlns:a16="http://schemas.microsoft.com/office/drawing/2014/main" id="{00000000-0008-0000-0800-0000015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Calibri"/>
                  <a:cs typeface="Calibri"/>
                </a:rPr>
                <a:t>Unlock formulas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1066800</xdr:colOff>
          <xdr:row>1</xdr:row>
          <xdr:rowOff>104775</xdr:rowOff>
        </xdr:from>
        <xdr:to>
          <xdr:col>5</xdr:col>
          <xdr:colOff>2162175</xdr:colOff>
          <xdr:row>1</xdr:row>
          <xdr:rowOff>523875</xdr:rowOff>
        </xdr:to>
        <xdr:sp macro="" textlink="">
          <xdr:nvSpPr>
            <xdr:cNvPr id="23603" name="Button 51" hidden="1">
              <a:extLst>
                <a:ext uri="{63B3BB69-23CF-44E3-9099-C40C66FF867C}">
                  <a14:compatExt spid="_x0000_s23603"/>
                </a:ext>
                <a:ext uri="{FF2B5EF4-FFF2-40B4-BE49-F238E27FC236}">
                  <a16:creationId xmlns:a16="http://schemas.microsoft.com/office/drawing/2014/main" id="{00000000-0008-0000-0800-000033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2276475</xdr:colOff>
          <xdr:row>1</xdr:row>
          <xdr:rowOff>76200</xdr:rowOff>
        </xdr:from>
        <xdr:to>
          <xdr:col>5</xdr:col>
          <xdr:colOff>3276600</xdr:colOff>
          <xdr:row>1</xdr:row>
          <xdr:rowOff>533400</xdr:rowOff>
        </xdr:to>
        <xdr:sp macro="" textlink="">
          <xdr:nvSpPr>
            <xdr:cNvPr id="23604" name="Button 52" hidden="1">
              <a:extLst>
                <a:ext uri="{63B3BB69-23CF-44E3-9099-C40C66FF867C}">
                  <a14:compatExt spid="_x0000_s23604"/>
                </a:ext>
                <a:ext uri="{FF2B5EF4-FFF2-40B4-BE49-F238E27FC236}">
                  <a16:creationId xmlns:a16="http://schemas.microsoft.com/office/drawing/2014/main" id="{00000000-0008-0000-0800-0000345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Environment\10-Project_Teams\WASTE\01_Production_system\Questionnaires%20Development\WEEE\Questionnaire%20-%20Reference\WEEE%202021%20under%20development%20v03m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0210115%20-%20WASTE_WEEE4_A_GR%20-%20Excel%20template%20-%20v1.9.4C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t1.cec.eu.int\Homes\Work\ESTAT-B5\%2302-EWF_Migration\E2\WASTE\20210111%20-%20WEEE,%20WFD\WEEE\MUNWDAT%202020%20v2020102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et1.cec.eu.int\ESTAT\Users\recricr\Downloads\new%20excels\PACK%202018%20v.0.3%20(From%20CIRC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Basic Instructions"/>
      <sheetName val="Declaration"/>
      <sheetName val="Declaration (OLD)"/>
      <sheetName val="Quality report"/>
      <sheetName val="GETTING STARTED"/>
      <sheetName val="Footnotes list"/>
      <sheetName val="WEEE3.T1"/>
      <sheetName val="WEEE3.T2"/>
      <sheetName val="WEEE4.T1"/>
      <sheetName val="WEEE4.T2"/>
      <sheetName val="PoM calculation tool"/>
      <sheetName val="ErrorLog"/>
      <sheetName val="Changelog"/>
      <sheetName val="Hide Tables Information"/>
      <sheetName val="Lists"/>
      <sheetName val="Locks"/>
      <sheetName val="Summations"/>
      <sheetName val="Mandatory"/>
      <sheetName val="SimpleRatios"/>
      <sheetName val="Thresholds"/>
      <sheetName val="IsFormula"/>
      <sheetName val="MustNotBeNegative"/>
      <sheetName val="FootnoteContent"/>
      <sheetName val="IsNumer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Basic instructions"/>
      <sheetName val="Methodology"/>
      <sheetName val="Validation Rules"/>
      <sheetName val="Declaration"/>
      <sheetName val="WEEE4.T1"/>
      <sheetName val="WEEE4.T2"/>
      <sheetName val="PoM calculation"/>
      <sheetName val="WEEE3.T1"/>
      <sheetName val="WEEE3.T2"/>
      <sheetName val="Overview &amp; Waste Gen."/>
      <sheetName val="Footnotes list WEEE3"/>
      <sheetName val="Footnotes list WEEE4"/>
      <sheetName val="Valid3.t1"/>
      <sheetName val="Valid3.t2"/>
      <sheetName val="Mandatory"/>
      <sheetName val="Summations"/>
      <sheetName val="SimpleRatios"/>
      <sheetName val="Thresholds"/>
      <sheetName val="IsFormula"/>
      <sheetName val="Lists"/>
      <sheetName val="Locks"/>
      <sheetName val="CountryName"/>
      <sheetName val="MustNotBeNegative"/>
      <sheetName val="FootnoteContent"/>
      <sheetName val="IsNumeric"/>
      <sheetName val="hidetabsRangedata"/>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Basic instructions"/>
      <sheetName val="Methodology"/>
      <sheetName val="Metadata"/>
      <sheetName val="Footnotes list"/>
      <sheetName val="Table 1 - JQ"/>
      <sheetName val="Table 2 - Material breakdown"/>
      <sheetName val="Table 3 - Recycling rate"/>
      <sheetName val="Table 4 - Landfill rate"/>
      <sheetName val="Cross-checks"/>
      <sheetName val="Lists"/>
      <sheetName val="QR Table 1 - JQ"/>
      <sheetName val="QR Table 2 - Material-breakdown"/>
      <sheetName val="QR Table 3 - Recycling rate"/>
      <sheetName val="QR Table 4 - Landfill rate"/>
    </sheetNames>
    <sheetDataSet>
      <sheetData sheetId="0"/>
      <sheetData sheetId="1"/>
      <sheetData sheetId="2">
        <row r="10">
          <cell r="G10"/>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Basic instructions"/>
      <sheetName val="Methodology"/>
      <sheetName val="Metadata"/>
      <sheetName val="Footnotes list"/>
      <sheetName val="Table_1"/>
      <sheetName val="Table_1a"/>
      <sheetName val="Table_2"/>
      <sheetName val="Table_3"/>
      <sheetName val="Quality_report"/>
      <sheetName val="Validation rules"/>
      <sheetName val="Support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ebgate.ec.europa.eu/edamis4" TargetMode="External"/><Relationship Id="rId2" Type="http://schemas.openxmlformats.org/officeDocument/2006/relationships/hyperlink" Target="mailto:ESTAT-DATA-METADATA-SERVICES@ec.europa.eu" TargetMode="External"/><Relationship Id="rId1" Type="http://schemas.openxmlformats.org/officeDocument/2006/relationships/hyperlink" Target="https://ec.europa.eu/eurostat/web/waste/methodology" TargetMode="Externa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gate.ec.europa.eu/edamis4" TargetMode="External"/><Relationship Id="rId1" Type="http://schemas.openxmlformats.org/officeDocument/2006/relationships/hyperlink" Target="https://ec.europa.eu/eurostat/web/waste/methodology"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c.europa.eu/eurostat/web/waste/legislation" TargetMode="External"/><Relationship Id="rId1" Type="http://schemas.openxmlformats.org/officeDocument/2006/relationships/hyperlink" Target="https://ec.europa.eu/eurostat/web/waste/methodology"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2">
    <tabColor rgb="FFB9C337"/>
    <pageSetUpPr fitToPage="1"/>
  </sheetPr>
  <dimension ref="B1:D9"/>
  <sheetViews>
    <sheetView showGridLines="0" tabSelected="1" workbookViewId="0"/>
  </sheetViews>
  <sheetFormatPr defaultColWidth="9.42578125" defaultRowHeight="12.75" x14ac:dyDescent="0.2"/>
  <cols>
    <col min="1" max="2" width="3.42578125" style="21" customWidth="1"/>
    <col min="3" max="3" width="106.42578125" style="21" customWidth="1"/>
    <col min="4" max="4" width="3" style="21" customWidth="1"/>
    <col min="5" max="16384" width="9.42578125" style="21"/>
  </cols>
  <sheetData>
    <row r="1" spans="2:4" ht="13.5" thickBot="1" x14ac:dyDescent="0.25"/>
    <row r="2" spans="2:4" ht="50.1" customHeight="1" x14ac:dyDescent="0.2">
      <c r="B2" s="166"/>
      <c r="C2" s="165"/>
      <c r="D2" s="164"/>
    </row>
    <row r="3" spans="2:4" ht="10.5" customHeight="1" x14ac:dyDescent="0.2">
      <c r="B3" s="159"/>
      <c r="C3" s="163" t="str">
        <f>UPPER(Lists!K3)</f>
        <v>STATISTICAL OFFICE OF THE EUROPEAN UNION</v>
      </c>
      <c r="D3" s="157"/>
    </row>
    <row r="4" spans="2:4" ht="17.850000000000001" customHeight="1" x14ac:dyDescent="0.25">
      <c r="B4" s="159"/>
      <c r="C4" s="162"/>
      <c r="D4" s="157"/>
    </row>
    <row r="5" spans="2:4" ht="36.75" customHeight="1" thickBot="1" x14ac:dyDescent="0.25">
      <c r="B5" s="159"/>
      <c r="C5" s="158" t="str">
        <f>Lists!K4</f>
        <v>Directorate E: Sectoral and regional statistics</v>
      </c>
      <c r="D5" s="157"/>
    </row>
    <row r="6" spans="2:4" ht="26.25" customHeight="1" x14ac:dyDescent="0.2">
      <c r="B6" s="159"/>
      <c r="C6" s="161" t="str">
        <f>Lists!K5</f>
        <v>Unit E-2: Environmental statistics and accounts; sustainable development</v>
      </c>
      <c r="D6" s="157"/>
    </row>
    <row r="7" spans="2:4" ht="125.25" customHeight="1" x14ac:dyDescent="0.2">
      <c r="B7" s="159"/>
      <c r="C7" s="160" t="str">
        <f>UPPER(Lists!K7)</f>
        <v>ANNUAL REPORTING OF WASTE ELECTRICAL AND ELECTRONIC EQUIPMENT (WEEE)</v>
      </c>
      <c r="D7" s="157"/>
    </row>
    <row r="8" spans="2:4" ht="39" customHeight="1" thickBot="1" x14ac:dyDescent="0.25">
      <c r="B8" s="159"/>
      <c r="C8" s="158" t="str">
        <f>CONCATENATE(Lists!K8," DATA COLLECTION")</f>
        <v>2024 DATA COLLECTION</v>
      </c>
      <c r="D8" s="157"/>
    </row>
    <row r="9" spans="2:4" ht="56.25" customHeight="1" thickBot="1" x14ac:dyDescent="0.25">
      <c r="B9" s="156"/>
      <c r="C9" s="155" t="str">
        <f>CONCATENATE("Launching date: ",Lists!K9)</f>
        <v>Launching date: 23 May 2024</v>
      </c>
      <c r="D9" s="154"/>
    </row>
  </sheetData>
  <sheetProtection algorithmName="SHA-512" hashValue="0smz5lN7etH1h+NocelKpavn40cpJNw5jfnScxGSmoFnF+8j2UH7A5lgTXO79twTKgIvf7IamrpNa0pRyjRdog==" saltValue="gp8cJmmAjZoPAPusuKBJAg==" spinCount="100000" sheet="1" objects="1" scenarios="1" selectLockedCells="1" selectUnlockedCells="1"/>
  <pageMargins left="0.23622047244094491" right="0.23622047244094491" top="0.74803149606299213" bottom="0.74803149606299213" header="0.31496062992125984" footer="0.31496062992125984"/>
  <pageSetup paperSize="9" fitToHeight="0" orientation="landscape" r:id="rId1"/>
  <headerFooter>
    <oddFooter>&amp;L&amp;F&amp;CPage &amp;P of &amp;N&amp;R&amp;A</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tabColor rgb="FF79CDC9"/>
    <pageSetUpPr fitToPage="1"/>
  </sheetPr>
  <dimension ref="A1:AH36"/>
  <sheetViews>
    <sheetView showGridLines="0" topLeftCell="D1" zoomScaleNormal="100" workbookViewId="0">
      <pane xSplit="3" ySplit="7" topLeftCell="G8" activePane="bottomRight" state="frozen"/>
      <selection activeCell="G8" sqref="G8"/>
      <selection pane="topRight" activeCell="G8" sqref="G8"/>
      <selection pane="bottomLeft" activeCell="G8" sqref="G8"/>
      <selection pane="bottomRight" activeCell="D1" sqref="D1"/>
    </sheetView>
  </sheetViews>
  <sheetFormatPr defaultColWidth="9.42578125" defaultRowHeight="15" x14ac:dyDescent="0.25"/>
  <cols>
    <col min="1" max="1" width="2.5703125" style="88" hidden="1" customWidth="1"/>
    <col min="2" max="2" width="4.5703125" style="88" hidden="1" customWidth="1"/>
    <col min="3" max="3" width="6.42578125" style="88" hidden="1" customWidth="1"/>
    <col min="4" max="4" width="1.42578125" style="88" customWidth="1"/>
    <col min="5" max="5" width="16.5703125" style="88" customWidth="1"/>
    <col min="6" max="6" width="78.5703125" style="88" customWidth="1"/>
    <col min="7" max="11" width="24" style="88" customWidth="1"/>
    <col min="12" max="12" width="24" style="99" customWidth="1"/>
    <col min="13" max="16384" width="9.42578125" style="99"/>
  </cols>
  <sheetData>
    <row r="1" spans="1:34" s="107" customFormat="1" ht="6.75" customHeight="1" thickBot="1" x14ac:dyDescent="0.3">
      <c r="A1" s="86"/>
      <c r="B1" s="86"/>
      <c r="C1" s="87"/>
      <c r="D1" s="86"/>
      <c r="E1" s="86"/>
      <c r="F1" s="86"/>
      <c r="G1" s="86"/>
      <c r="H1" s="86"/>
      <c r="I1" s="86"/>
      <c r="J1" s="86"/>
      <c r="K1" s="86"/>
    </row>
    <row r="2" spans="1:34" ht="45.75" customHeight="1" thickBot="1" x14ac:dyDescent="0.25">
      <c r="E2" s="254"/>
      <c r="F2" s="255"/>
      <c r="G2" s="728" t="s">
        <v>313</v>
      </c>
      <c r="H2" s="729"/>
      <c r="I2" s="729"/>
      <c r="J2" s="729"/>
      <c r="K2" s="729"/>
      <c r="L2" s="730"/>
    </row>
    <row r="3" spans="1:34" ht="23.1" customHeight="1" x14ac:dyDescent="0.25">
      <c r="E3" s="256" t="s">
        <v>25</v>
      </c>
      <c r="F3" s="257" t="str">
        <f>'GETTING STARTED'!G9</f>
        <v>LU</v>
      </c>
      <c r="G3" s="731" t="str">
        <f>'GETTING STARTED'!E9</f>
        <v>Luxembourg</v>
      </c>
      <c r="H3" s="732"/>
      <c r="I3" s="732"/>
      <c r="J3" s="732"/>
      <c r="K3" s="732"/>
      <c r="L3" s="733"/>
      <c r="M3" s="111"/>
      <c r="N3" s="111"/>
    </row>
    <row r="4" spans="1:34" ht="70.5" customHeight="1" thickBot="1" x14ac:dyDescent="0.3">
      <c r="E4" s="258" t="s">
        <v>109</v>
      </c>
      <c r="F4" s="259">
        <f>'GETTING STARTED'!E10</f>
        <v>2022</v>
      </c>
      <c r="G4" s="734" t="s">
        <v>324</v>
      </c>
      <c r="H4" s="735"/>
      <c r="I4" s="735"/>
      <c r="J4" s="735"/>
      <c r="K4" s="735"/>
      <c r="L4" s="736"/>
      <c r="M4" s="111"/>
      <c r="N4" s="111"/>
    </row>
    <row r="5" spans="1:34" ht="23.1" customHeight="1" thickBot="1" x14ac:dyDescent="0.25">
      <c r="E5" s="260" t="s">
        <v>312</v>
      </c>
      <c r="F5" s="261"/>
      <c r="G5" s="262">
        <f>$F$4-3</f>
        <v>2019</v>
      </c>
      <c r="H5" s="262">
        <f>$F$4-2</f>
        <v>2020</v>
      </c>
      <c r="I5" s="262">
        <f>$F$4-1</f>
        <v>2021</v>
      </c>
      <c r="J5" s="262" t="str">
        <f>CONCATENATE("Average from ",G5, " to ",I5)</f>
        <v>Average from 2019 to 2021</v>
      </c>
      <c r="K5" s="262">
        <f>$F$4</f>
        <v>2022</v>
      </c>
      <c r="L5" s="262">
        <f>$F$4</f>
        <v>2022</v>
      </c>
      <c r="M5" s="116"/>
      <c r="N5" s="116"/>
      <c r="O5" s="116"/>
      <c r="P5" s="116"/>
      <c r="Q5" s="116"/>
      <c r="R5" s="116"/>
      <c r="S5" s="116"/>
      <c r="T5" s="116"/>
      <c r="U5" s="116"/>
      <c r="V5" s="116"/>
      <c r="W5" s="116"/>
      <c r="X5" s="116"/>
      <c r="Y5" s="116"/>
      <c r="Z5" s="116"/>
      <c r="AA5" s="116"/>
      <c r="AB5" s="116"/>
      <c r="AC5" s="116"/>
      <c r="AD5" s="116"/>
      <c r="AE5" s="116"/>
      <c r="AF5" s="116"/>
      <c r="AG5" s="116"/>
      <c r="AH5" s="112"/>
    </row>
    <row r="6" spans="1:34" s="74" customFormat="1" ht="64.5" customHeight="1" x14ac:dyDescent="0.25">
      <c r="A6" s="69"/>
      <c r="B6" s="69"/>
      <c r="D6" s="72"/>
      <c r="E6" s="263" t="s">
        <v>307</v>
      </c>
      <c r="F6" s="264" t="s">
        <v>308</v>
      </c>
      <c r="G6" s="737" t="s">
        <v>314</v>
      </c>
      <c r="H6" s="737" t="s">
        <v>315</v>
      </c>
      <c r="I6" s="737" t="s">
        <v>316</v>
      </c>
      <c r="J6" s="737" t="s">
        <v>342</v>
      </c>
      <c r="K6" s="737" t="s">
        <v>325</v>
      </c>
      <c r="L6" s="737" t="s">
        <v>326</v>
      </c>
    </row>
    <row r="7" spans="1:34" s="108" customFormat="1" ht="16.5" thickBot="1" x14ac:dyDescent="0.3">
      <c r="A7" s="89"/>
      <c r="B7" s="89"/>
      <c r="C7" s="74"/>
      <c r="D7" s="89"/>
      <c r="E7" s="265"/>
      <c r="F7" s="266"/>
      <c r="G7" s="738"/>
      <c r="H7" s="738"/>
      <c r="I7" s="738"/>
      <c r="J7" s="738"/>
      <c r="K7" s="738"/>
      <c r="L7" s="738"/>
    </row>
    <row r="8" spans="1:34" ht="16.350000000000001" customHeight="1" x14ac:dyDescent="0.25">
      <c r="C8" s="74"/>
      <c r="D8" s="90"/>
      <c r="E8" s="267" t="s">
        <v>15</v>
      </c>
      <c r="F8" s="268" t="s">
        <v>0</v>
      </c>
      <c r="G8" s="279">
        <v>1349.49126</v>
      </c>
      <c r="H8" s="279">
        <v>1734.34808</v>
      </c>
      <c r="I8" s="279">
        <v>1718.7449799999999</v>
      </c>
      <c r="J8" s="280">
        <f>IF(CONCATENATE(G8,H8,I8)="","",AVERAGE(G8,H8,I8))</f>
        <v>1600.8614399999999</v>
      </c>
      <c r="K8" s="280">
        <f>WEEE4.T1!W8</f>
        <v>1020.5341100000001</v>
      </c>
      <c r="L8" s="280">
        <f>IF(OR(K8="",CONCATENATE(G8,H8,I8)=""),"",K8*100/AVERAGE(G8,H8,I8))</f>
        <v>63.749059381429049</v>
      </c>
    </row>
    <row r="9" spans="1:34" ht="16.350000000000001" customHeight="1" x14ac:dyDescent="0.25">
      <c r="B9" s="113"/>
      <c r="C9" s="74"/>
      <c r="D9" s="114"/>
      <c r="E9" s="267" t="s">
        <v>16</v>
      </c>
      <c r="F9" s="268" t="s">
        <v>1</v>
      </c>
      <c r="G9" s="281">
        <v>939.20402000000001</v>
      </c>
      <c r="H9" s="281">
        <v>1070.53387</v>
      </c>
      <c r="I9" s="281">
        <v>1014.13915</v>
      </c>
      <c r="J9" s="280">
        <f>IF(CONCATENATE(G9,H9,I9)="","",AVERAGE(G9,H9,I9))</f>
        <v>1007.9590133333332</v>
      </c>
      <c r="K9" s="280">
        <f>WEEE4.T1!W9</f>
        <v>418.28276</v>
      </c>
      <c r="L9" s="282">
        <f>IF(OR(K9="",CONCATENATE(G9,H9,I9)=""),"",K9*100/AVERAGE(G9,H9,I9))</f>
        <v>41.497992921034914</v>
      </c>
    </row>
    <row r="10" spans="1:34" ht="16.350000000000001" customHeight="1" x14ac:dyDescent="0.25">
      <c r="C10" s="74"/>
      <c r="D10" s="90"/>
      <c r="E10" s="267" t="s">
        <v>17</v>
      </c>
      <c r="F10" s="268" t="s">
        <v>2</v>
      </c>
      <c r="G10" s="281">
        <v>167.17549</v>
      </c>
      <c r="H10" s="281">
        <v>148.72801000000001</v>
      </c>
      <c r="I10" s="281">
        <v>151.64147</v>
      </c>
      <c r="J10" s="280">
        <f>IF(CONCATENATE(G10,H10,I10)="","",AVERAGE(G10,H10,I10))</f>
        <v>155.84832333333335</v>
      </c>
      <c r="K10" s="280">
        <f>WEEE4.T1!W10</f>
        <v>77.445779999999999</v>
      </c>
      <c r="L10" s="282">
        <f t="shared" ref="L10:L16" si="0">IF(OR(K10="",CONCATENATE(G10,H10,I10)=""),"",K10*100/AVERAGE(G10,H10,I10))</f>
        <v>49.693046638914744</v>
      </c>
    </row>
    <row r="11" spans="1:34" ht="16.350000000000001" customHeight="1" x14ac:dyDescent="0.25">
      <c r="C11" s="74"/>
      <c r="D11" s="90"/>
      <c r="E11" s="267" t="s">
        <v>18</v>
      </c>
      <c r="F11" s="268" t="s">
        <v>3</v>
      </c>
      <c r="G11" s="282">
        <f>IF(TRIM(CONCATENATE(G12,G13))="","",SUM(G12,G13))</f>
        <v>5409.1648750000004</v>
      </c>
      <c r="H11" s="282">
        <f>IF(TRIM(CONCATENATE(H12,H13))="","",SUM(H12,H13))</f>
        <v>5450.8521999999994</v>
      </c>
      <c r="I11" s="282">
        <f>IF(TRIM(CONCATENATE(I12,I13))="","",SUM(I12,I13))</f>
        <v>6175.6363599999986</v>
      </c>
      <c r="J11" s="280">
        <f>IF(OR(CONCATENATE(G11,H11,I11)="",SUM(G11,H11,I11)=0),"",AVERAGE(G11,H11,I11))</f>
        <v>5678.5511450000004</v>
      </c>
      <c r="K11" s="280">
        <f>WEEE4.T1!W11</f>
        <v>2262.6025829999999</v>
      </c>
      <c r="L11" s="282">
        <f t="shared" si="0"/>
        <v>39.844716112000427</v>
      </c>
    </row>
    <row r="12" spans="1:34" ht="16.350000000000001" customHeight="1" x14ac:dyDescent="0.25">
      <c r="C12" s="74"/>
      <c r="D12" s="90"/>
      <c r="E12" s="267" t="s">
        <v>19</v>
      </c>
      <c r="F12" s="268" t="s">
        <v>4</v>
      </c>
      <c r="G12" s="281">
        <v>4543.1848749999999</v>
      </c>
      <c r="H12" s="281">
        <v>5230.6511999999993</v>
      </c>
      <c r="I12" s="281">
        <v>5947.8023599999988</v>
      </c>
      <c r="J12" s="280">
        <f>IF(CONCATENATE(G12,H12,I12)="","",AVERAGE(G12,H12,I12))</f>
        <v>5240.5461449999993</v>
      </c>
      <c r="K12" s="280">
        <f>WEEE4.T1!W12</f>
        <v>2262.6025829999999</v>
      </c>
      <c r="L12" s="282">
        <f t="shared" si="0"/>
        <v>43.174938649452542</v>
      </c>
    </row>
    <row r="13" spans="1:34" ht="16.350000000000001" customHeight="1" x14ac:dyDescent="0.25">
      <c r="C13" s="74"/>
      <c r="D13" s="90"/>
      <c r="E13" s="267" t="s">
        <v>20</v>
      </c>
      <c r="F13" s="268" t="s">
        <v>5</v>
      </c>
      <c r="G13" s="281">
        <v>865.98</v>
      </c>
      <c r="H13" s="281">
        <v>220.20099999999999</v>
      </c>
      <c r="I13" s="281">
        <v>227.834</v>
      </c>
      <c r="J13" s="280">
        <f>IF(CONCATENATE(G13,H13,I13)="","",AVERAGE(G13,H13,I13))</f>
        <v>438.00500000000005</v>
      </c>
      <c r="K13" s="280">
        <f>WEEE4.T1!W13</f>
        <v>0</v>
      </c>
      <c r="L13" s="282">
        <f t="shared" si="0"/>
        <v>0</v>
      </c>
    </row>
    <row r="14" spans="1:34" ht="16.350000000000001" customHeight="1" x14ac:dyDescent="0.25">
      <c r="C14" s="74"/>
      <c r="D14" s="90"/>
      <c r="E14" s="267" t="s">
        <v>21</v>
      </c>
      <c r="F14" s="268" t="s">
        <v>6</v>
      </c>
      <c r="G14" s="281">
        <v>3921.0763200000006</v>
      </c>
      <c r="H14" s="281">
        <v>3330.7427190000003</v>
      </c>
      <c r="I14" s="281">
        <v>3476.9987249999999</v>
      </c>
      <c r="J14" s="280">
        <f>IF(CONCATENATE(G14,H14,I14)="","",AVERAGE(G14,H14,I14))</f>
        <v>3576.2725880000003</v>
      </c>
      <c r="K14" s="280">
        <f>WEEE4.T1!W14</f>
        <v>1374.749041</v>
      </c>
      <c r="L14" s="282">
        <f t="shared" si="0"/>
        <v>38.440834896447775</v>
      </c>
    </row>
    <row r="15" spans="1:34" ht="16.350000000000001" customHeight="1" x14ac:dyDescent="0.25">
      <c r="C15" s="74"/>
      <c r="D15" s="90"/>
      <c r="E15" s="267" t="s">
        <v>22</v>
      </c>
      <c r="F15" s="268" t="s">
        <v>7</v>
      </c>
      <c r="G15" s="281">
        <v>981.34437333333324</v>
      </c>
      <c r="H15" s="281">
        <v>1220.7870469999998</v>
      </c>
      <c r="I15" s="281">
        <v>965.69409500000006</v>
      </c>
      <c r="J15" s="280">
        <f>IF(CONCATENATE(G15,H15,I15)="","",AVERAGE(G15,H15,I15))</f>
        <v>1055.9418384444443</v>
      </c>
      <c r="K15" s="280">
        <f>WEEE4.T1!W15</f>
        <v>650.253736</v>
      </c>
      <c r="L15" s="282">
        <f t="shared" si="0"/>
        <v>61.580450013981661</v>
      </c>
    </row>
    <row r="16" spans="1:34" ht="16.350000000000001" customHeight="1" thickBot="1" x14ac:dyDescent="0.3">
      <c r="C16" s="74"/>
      <c r="D16" s="90"/>
      <c r="E16" s="269" t="s">
        <v>491</v>
      </c>
      <c r="F16" s="270" t="s">
        <v>534</v>
      </c>
      <c r="G16" s="283">
        <f>IF(TRIM(CONCATENATE(G8,G9,G10,G11,G14,G15))="","",SUM(G8,G9,G10,G11,G14,G15))</f>
        <v>12767.456338333333</v>
      </c>
      <c r="H16" s="283">
        <f>IF(TRIM(CONCATENATE(H8,H9,H10,H11,H14,H15))="","",SUM(H8,H9,H10,H11,H14,H15))</f>
        <v>12955.991925999999</v>
      </c>
      <c r="I16" s="283">
        <f>IF(TRIM(CONCATENATE(I8,I9,I10,I11,I14,I15))="","",SUM(I8,I9,I10,I11,I14,I15))</f>
        <v>13502.854779999998</v>
      </c>
      <c r="J16" s="280">
        <f>IF(OR(CONCATENATE(G16,H16,I16)="",SUM(G16,H16,I16)=0),"",AVERAGE(G16,H16,I16))</f>
        <v>13075.434348111108</v>
      </c>
      <c r="K16" s="280">
        <f>WEEE4.T1!W16</f>
        <v>5803.8680099999992</v>
      </c>
      <c r="L16" s="282">
        <f t="shared" si="0"/>
        <v>44.387573333947664</v>
      </c>
    </row>
    <row r="17" spans="1:12" s="109" customFormat="1" ht="51" customHeight="1" x14ac:dyDescent="0.2">
      <c r="A17" s="91"/>
      <c r="B17" s="91"/>
      <c r="C17" s="74"/>
      <c r="D17" s="91"/>
      <c r="E17" s="91"/>
      <c r="F17" s="92"/>
      <c r="G17" s="91"/>
      <c r="H17" s="91"/>
      <c r="I17" s="91"/>
      <c r="J17" s="91"/>
      <c r="K17" s="91"/>
      <c r="L17" s="91"/>
    </row>
    <row r="18" spans="1:12" s="110" customFormat="1" x14ac:dyDescent="0.25">
      <c r="A18" s="93"/>
      <c r="B18" s="93"/>
      <c r="C18" s="74"/>
      <c r="D18" s="93"/>
      <c r="E18" s="93"/>
      <c r="F18" s="118" t="s">
        <v>156</v>
      </c>
      <c r="G18"/>
      <c r="H18"/>
      <c r="I18" s="93"/>
      <c r="J18" s="93"/>
      <c r="K18" s="93"/>
    </row>
    <row r="19" spans="1:12" s="110" customFormat="1" ht="29.25" customHeight="1" x14ac:dyDescent="0.25">
      <c r="A19" s="93"/>
      <c r="B19" s="93"/>
      <c r="C19" s="93"/>
      <c r="D19" s="93"/>
      <c r="E19" s="726" t="s">
        <v>327</v>
      </c>
      <c r="F19" s="726"/>
      <c r="G19"/>
      <c r="H19"/>
      <c r="I19" s="93"/>
      <c r="J19" s="93"/>
      <c r="K19" s="93"/>
    </row>
    <row r="20" spans="1:12" s="110" customFormat="1" ht="48.6" customHeight="1" x14ac:dyDescent="0.25">
      <c r="A20" s="93"/>
      <c r="B20" s="95"/>
      <c r="C20" s="96"/>
      <c r="D20" s="96"/>
      <c r="E20" s="727" t="s">
        <v>328</v>
      </c>
      <c r="F20" s="727"/>
      <c r="G20"/>
      <c r="H20"/>
      <c r="I20" s="93"/>
      <c r="J20" s="93"/>
      <c r="K20" s="93"/>
    </row>
    <row r="21" spans="1:12" s="110" customFormat="1" ht="7.35" customHeight="1" x14ac:dyDescent="0.25">
      <c r="A21" s="93"/>
      <c r="B21" s="95"/>
      <c r="C21" s="96"/>
      <c r="D21" s="96"/>
      <c r="E21" s="96"/>
      <c r="F21"/>
      <c r="G21"/>
      <c r="H21"/>
      <c r="I21" s="93"/>
      <c r="J21" s="93"/>
      <c r="K21" s="93"/>
    </row>
    <row r="22" spans="1:12" s="110" customFormat="1" ht="71.099999999999994" customHeight="1" x14ac:dyDescent="0.25">
      <c r="A22" s="93"/>
      <c r="B22" s="95"/>
      <c r="C22" s="96"/>
      <c r="D22" s="96"/>
      <c r="E22" s="690" t="s">
        <v>247</v>
      </c>
      <c r="F22" s="690"/>
      <c r="G22"/>
      <c r="H22"/>
      <c r="I22" s="93"/>
      <c r="J22" s="93"/>
      <c r="K22" s="93"/>
    </row>
    <row r="23" spans="1:12" s="110" customFormat="1" ht="94.5" customHeight="1" x14ac:dyDescent="0.25">
      <c r="A23" s="93"/>
      <c r="B23" s="95"/>
      <c r="C23" s="96"/>
      <c r="D23" s="96"/>
      <c r="E23" s="690" t="s">
        <v>329</v>
      </c>
      <c r="F23" s="690"/>
      <c r="G23"/>
      <c r="H23"/>
      <c r="I23" s="93"/>
      <c r="J23" s="93"/>
      <c r="K23" s="93"/>
    </row>
    <row r="24" spans="1:12" s="110" customFormat="1" x14ac:dyDescent="0.25">
      <c r="A24" s="93"/>
      <c r="B24" s="95"/>
      <c r="C24" s="96"/>
      <c r="D24" s="96"/>
      <c r="E24" s="96"/>
      <c r="F24"/>
      <c r="G24"/>
      <c r="H24"/>
      <c r="I24" s="93"/>
      <c r="J24" s="93"/>
      <c r="K24" s="93"/>
    </row>
    <row r="25" spans="1:12" ht="15" customHeight="1" x14ac:dyDescent="0.25">
      <c r="F25"/>
      <c r="G25"/>
      <c r="H25"/>
    </row>
    <row r="26" spans="1:12" x14ac:dyDescent="0.25">
      <c r="F26" s="99"/>
      <c r="G26" s="103"/>
    </row>
    <row r="27" spans="1:12" x14ac:dyDescent="0.25">
      <c r="F27" s="99"/>
      <c r="G27" s="103"/>
    </row>
    <row r="28" spans="1:12" x14ac:dyDescent="0.25">
      <c r="F28" s="99"/>
      <c r="G28" s="103"/>
    </row>
    <row r="29" spans="1:12" ht="83.25" customHeight="1" x14ac:dyDescent="0.25">
      <c r="G29" s="103"/>
    </row>
    <row r="30" spans="1:12" x14ac:dyDescent="0.25">
      <c r="G30" s="103"/>
    </row>
    <row r="31" spans="1:12" x14ac:dyDescent="0.25">
      <c r="G31" s="103"/>
    </row>
    <row r="32" spans="1:12" x14ac:dyDescent="0.25">
      <c r="F32" s="103"/>
      <c r="G32" s="103"/>
    </row>
    <row r="33" spans="6:7" x14ac:dyDescent="0.25">
      <c r="F33" s="103"/>
      <c r="G33" s="103"/>
    </row>
    <row r="34" spans="6:7" x14ac:dyDescent="0.25">
      <c r="F34" s="103"/>
      <c r="G34" s="103"/>
    </row>
    <row r="35" spans="6:7" x14ac:dyDescent="0.25">
      <c r="F35" s="103"/>
      <c r="G35" s="103"/>
    </row>
    <row r="36" spans="6:7" x14ac:dyDescent="0.25">
      <c r="F36" s="103"/>
      <c r="G36" s="103"/>
    </row>
  </sheetData>
  <sheetProtection algorithmName="SHA-512" hashValue="Kc+OdBdID0KOtbN/pCj3dB/piMbAdE7w5juUiiLCoHqJrxidj7p/wu7XybCvLZ7G+LemP3HQLE8GacscY1B41g==" saltValue="dIa7ECqsn4u4Sv6RWaajmA==" spinCount="100000" sheet="1" objects="1" scenarios="1"/>
  <mergeCells count="13">
    <mergeCell ref="E19:F19"/>
    <mergeCell ref="E20:F20"/>
    <mergeCell ref="E22:F22"/>
    <mergeCell ref="E23:F23"/>
    <mergeCell ref="G2:L2"/>
    <mergeCell ref="G3:L3"/>
    <mergeCell ref="G4:L4"/>
    <mergeCell ref="L6:L7"/>
    <mergeCell ref="G6:G7"/>
    <mergeCell ref="H6:H7"/>
    <mergeCell ref="I6:I7"/>
    <mergeCell ref="J6:J7"/>
    <mergeCell ref="K6:K7"/>
  </mergeCells>
  <dataValidations count="2">
    <dataValidation type="decimal" allowBlank="1" showInputMessage="1" showErrorMessage="1" sqref="G8:I16 J8:K16" xr:uid="{00000000-0002-0000-0900-000000000000}">
      <formula1>0</formula1>
      <formula2>999999999999999</formula2>
    </dataValidation>
    <dataValidation type="decimal" allowBlank="1" showInputMessage="1" showErrorMessage="1" sqref="L8:L16" xr:uid="{00000000-0002-0000-0900-000001000000}">
      <formula1>0</formula1>
      <formula2>999</formula2>
    </dataValidation>
  </dataValidations>
  <pageMargins left="0.70866141732283472" right="0.70866141732283472" top="0.74803149606299213" bottom="0.74803149606299213" header="0.31496062992125984" footer="0.31496062992125984"/>
  <pageSetup paperSize="9" scale="54" orientation="landscape" horizontalDpi="360" verticalDpi="360"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formulas">
              <controlPr defaultSize="0" print="0" autoFill="0" autoPict="0" macro="[0]!'SwitchLocksInCells &quot;formulas&quot;'" altText="Lock formulas">
                <anchor moveWithCells="1" sizeWithCells="1">
                  <from>
                    <xdr:col>4</xdr:col>
                    <xdr:colOff>228600</xdr:colOff>
                    <xdr:row>1</xdr:row>
                    <xdr:rowOff>104775</xdr:rowOff>
                  </from>
                  <to>
                    <xdr:col>4</xdr:col>
                    <xdr:colOff>914400</xdr:colOff>
                    <xdr:row>1</xdr:row>
                    <xdr:rowOff>485775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rgb="FF79CDC9"/>
    <pageSetUpPr fitToPage="1"/>
  </sheetPr>
  <dimension ref="D1:T26"/>
  <sheetViews>
    <sheetView zoomScaleNormal="100" workbookViewId="0"/>
  </sheetViews>
  <sheetFormatPr defaultRowHeight="15" x14ac:dyDescent="0.25"/>
  <cols>
    <col min="1" max="4" width="0.42578125" customWidth="1"/>
    <col min="5" max="5" width="15.42578125" customWidth="1"/>
    <col min="6" max="6" width="78.5703125" customWidth="1"/>
    <col min="7" max="16" width="18.42578125" customWidth="1"/>
  </cols>
  <sheetData>
    <row r="1" spans="4:20" ht="15.75" thickBot="1" x14ac:dyDescent="0.3"/>
    <row r="2" spans="4:20" ht="48.6" customHeight="1" thickBot="1" x14ac:dyDescent="0.3">
      <c r="D2" s="584"/>
      <c r="E2" s="593"/>
      <c r="F2" s="753" t="s">
        <v>858</v>
      </c>
      <c r="G2" s="754"/>
      <c r="H2" s="754"/>
      <c r="I2" s="754"/>
      <c r="J2" s="754"/>
      <c r="K2" s="754"/>
      <c r="L2" s="754"/>
      <c r="M2" s="754"/>
      <c r="N2" s="754"/>
      <c r="O2" s="754"/>
      <c r="P2" s="755"/>
      <c r="Q2" s="584"/>
      <c r="R2" s="584"/>
      <c r="S2" s="584"/>
      <c r="T2" s="584"/>
    </row>
    <row r="3" spans="4:20" ht="39.6" customHeight="1" thickBot="1" x14ac:dyDescent="0.3">
      <c r="D3" s="585"/>
      <c r="E3" s="586"/>
      <c r="F3" s="587"/>
      <c r="G3" s="756" t="s">
        <v>856</v>
      </c>
      <c r="H3" s="757"/>
      <c r="I3" s="757"/>
      <c r="J3" s="757"/>
      <c r="K3" s="757"/>
      <c r="L3" s="757"/>
      <c r="M3" s="757"/>
      <c r="N3" s="757"/>
      <c r="O3" s="757"/>
      <c r="P3" s="758"/>
      <c r="Q3" s="585"/>
      <c r="R3" s="585"/>
      <c r="S3" s="585"/>
      <c r="T3" s="585"/>
    </row>
    <row r="4" spans="4:20" ht="20.25" x14ac:dyDescent="0.25">
      <c r="D4" s="585"/>
      <c r="E4" s="588" t="s">
        <v>25</v>
      </c>
      <c r="F4" s="589" t="str">
        <f>CONCATENATE(" ",'GETTING STARTED'!G9)</f>
        <v xml:space="preserve"> LU</v>
      </c>
      <c r="G4" s="759" t="str">
        <f>CONCATENATE(" ",'GETTING STARTED'!E9)</f>
        <v xml:space="preserve"> Luxembourg</v>
      </c>
      <c r="H4" s="760"/>
      <c r="I4" s="760"/>
      <c r="J4" s="760"/>
      <c r="K4" s="760"/>
      <c r="L4" s="760"/>
      <c r="M4" s="760"/>
      <c r="N4" s="760"/>
      <c r="O4" s="760"/>
      <c r="P4" s="761"/>
      <c r="Q4" s="590"/>
      <c r="R4" s="590"/>
      <c r="S4" s="585"/>
      <c r="T4" s="585"/>
    </row>
    <row r="5" spans="4:20" ht="16.5" thickBot="1" x14ac:dyDescent="0.3">
      <c r="D5" s="585"/>
      <c r="E5" s="591" t="s">
        <v>109</v>
      </c>
      <c r="F5" s="592" t="str">
        <f>CONCATENATE(" ", 'GETTING STARTED'!E10)</f>
        <v xml:space="preserve"> 2022</v>
      </c>
      <c r="G5" s="762" t="s">
        <v>847</v>
      </c>
      <c r="H5" s="763"/>
      <c r="I5" s="763"/>
      <c r="J5" s="763"/>
      <c r="K5" s="763"/>
      <c r="L5" s="763"/>
      <c r="M5" s="763"/>
      <c r="N5" s="763"/>
      <c r="O5" s="763"/>
      <c r="P5" s="764"/>
      <c r="Q5" s="590"/>
      <c r="R5" s="590"/>
      <c r="S5" s="585"/>
      <c r="T5" s="585"/>
    </row>
    <row r="6" spans="4:20" ht="16.5" thickBot="1" x14ac:dyDescent="0.3">
      <c r="D6" s="585"/>
      <c r="E6" s="593" t="s">
        <v>312</v>
      </c>
      <c r="F6" s="594"/>
      <c r="G6" s="765">
        <f>K6-1</f>
        <v>2020</v>
      </c>
      <c r="H6" s="766"/>
      <c r="I6" s="766"/>
      <c r="J6" s="767"/>
      <c r="K6" s="765">
        <f>N6-1</f>
        <v>2021</v>
      </c>
      <c r="L6" s="766"/>
      <c r="M6" s="767"/>
      <c r="N6" s="765" t="str">
        <f>F5</f>
        <v xml:space="preserve"> 2022</v>
      </c>
      <c r="O6" s="766"/>
      <c r="P6" s="767"/>
      <c r="Q6" s="595"/>
      <c r="R6" s="595"/>
      <c r="S6" s="595"/>
      <c r="T6" s="595"/>
    </row>
    <row r="7" spans="4:20" ht="43.5" customHeight="1" x14ac:dyDescent="0.25">
      <c r="D7" s="596"/>
      <c r="E7" s="597" t="s">
        <v>307</v>
      </c>
      <c r="F7" s="598" t="s">
        <v>308</v>
      </c>
      <c r="G7" s="739" t="s">
        <v>848</v>
      </c>
      <c r="H7" s="739" t="s">
        <v>849</v>
      </c>
      <c r="I7" s="739" t="s">
        <v>850</v>
      </c>
      <c r="J7" s="739" t="str">
        <f>+CONCATENATE("WEEE Closing Stocks at 31-12-",G6)</f>
        <v>WEEE Closing Stocks at 31-12-2020</v>
      </c>
      <c r="K7" s="739" t="s">
        <v>848</v>
      </c>
      <c r="L7" s="739" t="s">
        <v>849</v>
      </c>
      <c r="M7" s="739" t="str">
        <f>+CONCATENATE("WEEE Closing Stocks at 31-12-",K6)</f>
        <v>WEEE Closing Stocks at 31-12-2021</v>
      </c>
      <c r="N7" s="739" t="s">
        <v>848</v>
      </c>
      <c r="O7" s="739" t="s">
        <v>849</v>
      </c>
      <c r="P7" s="739" t="str">
        <f>+CONCATENATE("WEEE Closing Stocks at 31-12-",N6)</f>
        <v>WEEE Closing Stocks at 31-12- 2022</v>
      </c>
      <c r="Q7" s="596"/>
      <c r="R7" s="596"/>
      <c r="S7" s="596"/>
      <c r="T7" s="596"/>
    </row>
    <row r="8" spans="4:20" ht="43.5" customHeight="1" thickBot="1" x14ac:dyDescent="0.3">
      <c r="D8" s="599"/>
      <c r="E8" s="600"/>
      <c r="F8" s="601"/>
      <c r="G8" s="740"/>
      <c r="H8" s="740"/>
      <c r="I8" s="740"/>
      <c r="J8" s="740"/>
      <c r="K8" s="740"/>
      <c r="L8" s="740"/>
      <c r="M8" s="740"/>
      <c r="N8" s="740"/>
      <c r="O8" s="740"/>
      <c r="P8" s="740"/>
      <c r="Q8" s="599"/>
      <c r="R8" s="599"/>
      <c r="S8" s="599"/>
      <c r="T8" s="599"/>
    </row>
    <row r="9" spans="4:20" ht="23.85" customHeight="1" x14ac:dyDescent="0.25">
      <c r="D9" s="585"/>
      <c r="E9" s="602" t="s">
        <v>15</v>
      </c>
      <c r="F9" s="603" t="s">
        <v>0</v>
      </c>
      <c r="G9" s="604"/>
      <c r="H9" s="604"/>
      <c r="I9" s="604"/>
      <c r="J9" s="604"/>
      <c r="K9" s="604"/>
      <c r="L9" s="604"/>
      <c r="M9" s="604"/>
      <c r="N9" s="604"/>
      <c r="O9" s="604"/>
      <c r="P9" s="604"/>
      <c r="Q9" s="585"/>
      <c r="R9" s="585"/>
      <c r="S9" s="585"/>
      <c r="T9" s="585"/>
    </row>
    <row r="10" spans="4:20" ht="23.85" customHeight="1" x14ac:dyDescent="0.25">
      <c r="D10" s="605"/>
      <c r="E10" s="602" t="s">
        <v>16</v>
      </c>
      <c r="F10" s="603" t="s">
        <v>1</v>
      </c>
      <c r="G10" s="606"/>
      <c r="H10" s="606"/>
      <c r="I10" s="606"/>
      <c r="J10" s="606"/>
      <c r="K10" s="606"/>
      <c r="L10" s="606"/>
      <c r="M10" s="606"/>
      <c r="N10" s="606"/>
      <c r="O10" s="606"/>
      <c r="P10" s="606"/>
      <c r="Q10" s="585"/>
      <c r="R10" s="585"/>
      <c r="S10" s="585"/>
      <c r="T10" s="585"/>
    </row>
    <row r="11" spans="4:20" ht="23.85" customHeight="1" x14ac:dyDescent="0.25">
      <c r="D11" s="585"/>
      <c r="E11" s="602" t="s">
        <v>17</v>
      </c>
      <c r="F11" s="603" t="s">
        <v>2</v>
      </c>
      <c r="G11" s="606"/>
      <c r="H11" s="606"/>
      <c r="I11" s="606"/>
      <c r="J11" s="606"/>
      <c r="K11" s="606"/>
      <c r="L11" s="606"/>
      <c r="M11" s="606"/>
      <c r="N11" s="606"/>
      <c r="O11" s="606"/>
      <c r="P11" s="606"/>
      <c r="Q11" s="585"/>
      <c r="R11" s="585"/>
      <c r="S11" s="585"/>
      <c r="T11" s="585"/>
    </row>
    <row r="12" spans="4:20" ht="23.85" customHeight="1" x14ac:dyDescent="0.25">
      <c r="D12" s="585"/>
      <c r="E12" s="602" t="s">
        <v>18</v>
      </c>
      <c r="F12" s="603" t="s">
        <v>3</v>
      </c>
      <c r="G12" s="607" t="str">
        <f t="shared" ref="G12:P12" si="0">IF(TRIM(CONCATENATE(G13,G14))="","",SUM(G13,G14))</f>
        <v/>
      </c>
      <c r="H12" s="607" t="str">
        <f t="shared" si="0"/>
        <v/>
      </c>
      <c r="I12" s="607"/>
      <c r="J12" s="607" t="str">
        <f t="shared" si="0"/>
        <v/>
      </c>
      <c r="K12" s="607" t="str">
        <f t="shared" si="0"/>
        <v/>
      </c>
      <c r="L12" s="607" t="str">
        <f t="shared" si="0"/>
        <v/>
      </c>
      <c r="M12" s="607" t="str">
        <f t="shared" si="0"/>
        <v/>
      </c>
      <c r="N12" s="607" t="str">
        <f t="shared" si="0"/>
        <v/>
      </c>
      <c r="O12" s="607" t="str">
        <f t="shared" si="0"/>
        <v/>
      </c>
      <c r="P12" s="607" t="str">
        <f t="shared" si="0"/>
        <v/>
      </c>
      <c r="Q12" s="585"/>
      <c r="R12" s="585"/>
      <c r="S12" s="585"/>
      <c r="T12" s="585"/>
    </row>
    <row r="13" spans="4:20" ht="23.85" customHeight="1" x14ac:dyDescent="0.25">
      <c r="D13" s="585"/>
      <c r="E13" s="602" t="s">
        <v>19</v>
      </c>
      <c r="F13" s="603" t="s">
        <v>4</v>
      </c>
      <c r="G13" s="606"/>
      <c r="H13" s="606"/>
      <c r="I13" s="606"/>
      <c r="J13" s="606"/>
      <c r="K13" s="606"/>
      <c r="L13" s="606"/>
      <c r="M13" s="606"/>
      <c r="N13" s="606"/>
      <c r="O13" s="606"/>
      <c r="P13" s="606"/>
      <c r="Q13" s="585"/>
      <c r="R13" s="585"/>
      <c r="S13" s="585"/>
      <c r="T13" s="585"/>
    </row>
    <row r="14" spans="4:20" ht="23.85" customHeight="1" x14ac:dyDescent="0.25">
      <c r="D14" s="585"/>
      <c r="E14" s="602" t="s">
        <v>20</v>
      </c>
      <c r="F14" s="603" t="s">
        <v>5</v>
      </c>
      <c r="G14" s="606"/>
      <c r="H14" s="606"/>
      <c r="I14" s="606"/>
      <c r="J14" s="606"/>
      <c r="K14" s="606"/>
      <c r="L14" s="606"/>
      <c r="M14" s="606"/>
      <c r="N14" s="606"/>
      <c r="O14" s="606"/>
      <c r="P14" s="606"/>
      <c r="Q14" s="585"/>
      <c r="R14" s="585"/>
      <c r="S14" s="585"/>
      <c r="T14" s="585"/>
    </row>
    <row r="15" spans="4:20" ht="23.85" customHeight="1" x14ac:dyDescent="0.25">
      <c r="D15" s="585"/>
      <c r="E15" s="602" t="s">
        <v>21</v>
      </c>
      <c r="F15" s="603" t="s">
        <v>6</v>
      </c>
      <c r="G15" s="606"/>
      <c r="H15" s="606"/>
      <c r="I15" s="606"/>
      <c r="J15" s="606"/>
      <c r="K15" s="606"/>
      <c r="L15" s="606"/>
      <c r="M15" s="606"/>
      <c r="N15" s="606"/>
      <c r="O15" s="606"/>
      <c r="P15" s="606"/>
      <c r="Q15" s="585"/>
      <c r="R15" s="585"/>
      <c r="S15" s="585"/>
      <c r="T15" s="585"/>
    </row>
    <row r="16" spans="4:20" ht="23.85" customHeight="1" x14ac:dyDescent="0.25">
      <c r="D16" s="585"/>
      <c r="E16" s="602" t="s">
        <v>22</v>
      </c>
      <c r="F16" s="603" t="s">
        <v>7</v>
      </c>
      <c r="G16" s="606"/>
      <c r="H16" s="606"/>
      <c r="I16" s="606"/>
      <c r="J16" s="606"/>
      <c r="K16" s="606"/>
      <c r="L16" s="606"/>
      <c r="M16" s="606"/>
      <c r="N16" s="606"/>
      <c r="O16" s="606"/>
      <c r="P16" s="606"/>
      <c r="Q16" s="585"/>
      <c r="R16" s="585"/>
      <c r="S16" s="585"/>
      <c r="T16" s="585"/>
    </row>
    <row r="17" spans="4:20" ht="23.85" customHeight="1" thickBot="1" x14ac:dyDescent="0.3">
      <c r="D17" s="585"/>
      <c r="E17" s="608" t="s">
        <v>491</v>
      </c>
      <c r="F17" s="609" t="s">
        <v>534</v>
      </c>
      <c r="G17" s="610" t="str">
        <f t="shared" ref="G17:P17" si="1">IF(TRIM(CONCATENATE(G9,G10,G11,G12,G15,G16))="","",SUM(G9,G10,G11,G12,G15,G16))</f>
        <v/>
      </c>
      <c r="H17" s="610" t="str">
        <f t="shared" si="1"/>
        <v/>
      </c>
      <c r="I17" s="610"/>
      <c r="J17" s="610" t="str">
        <f t="shared" si="1"/>
        <v/>
      </c>
      <c r="K17" s="610" t="str">
        <f t="shared" si="1"/>
        <v/>
      </c>
      <c r="L17" s="610" t="str">
        <f t="shared" si="1"/>
        <v/>
      </c>
      <c r="M17" s="610" t="str">
        <f t="shared" si="1"/>
        <v/>
      </c>
      <c r="N17" s="610" t="str">
        <f t="shared" si="1"/>
        <v/>
      </c>
      <c r="O17" s="610" t="str">
        <f t="shared" si="1"/>
        <v/>
      </c>
      <c r="P17" s="610" t="str">
        <f t="shared" si="1"/>
        <v/>
      </c>
      <c r="Q17" s="585"/>
      <c r="R17" s="585"/>
      <c r="S17" s="585"/>
      <c r="T17" s="585"/>
    </row>
    <row r="18" spans="4:20" ht="15.75" thickBot="1" x14ac:dyDescent="0.3">
      <c r="D18" s="611"/>
      <c r="E18" s="611"/>
      <c r="F18" s="612"/>
      <c r="G18" s="611"/>
      <c r="H18" s="611"/>
      <c r="I18" s="611"/>
      <c r="J18" s="611"/>
      <c r="K18" s="611"/>
      <c r="L18" s="611"/>
      <c r="M18" s="611"/>
      <c r="N18" s="611"/>
      <c r="O18" s="611"/>
      <c r="P18" s="611"/>
      <c r="Q18" s="611"/>
      <c r="R18" s="611"/>
      <c r="S18" s="611"/>
      <c r="T18" s="611"/>
    </row>
    <row r="19" spans="4:20" ht="33.6" customHeight="1" thickBot="1" x14ac:dyDescent="0.3">
      <c r="D19" s="613"/>
      <c r="E19" s="613"/>
      <c r="F19" s="614" t="s">
        <v>156</v>
      </c>
      <c r="G19" s="741" t="s">
        <v>851</v>
      </c>
      <c r="H19" s="742"/>
      <c r="I19" s="742"/>
      <c r="J19" s="742"/>
      <c r="K19" s="742"/>
      <c r="L19" s="742"/>
      <c r="M19" s="742"/>
      <c r="N19" s="742"/>
      <c r="O19" s="742"/>
      <c r="P19" s="743"/>
      <c r="Q19" s="613"/>
      <c r="R19" s="613"/>
      <c r="S19" s="613"/>
      <c r="T19" s="613"/>
    </row>
    <row r="20" spans="4:20" ht="32.1" customHeight="1" x14ac:dyDescent="0.25">
      <c r="D20" s="613"/>
      <c r="E20" s="744" t="s">
        <v>327</v>
      </c>
      <c r="F20" s="744"/>
      <c r="G20" s="745"/>
      <c r="H20" s="746"/>
      <c r="I20" s="746"/>
      <c r="J20" s="746"/>
      <c r="K20" s="746"/>
      <c r="L20" s="746"/>
      <c r="M20" s="746"/>
      <c r="N20" s="746"/>
      <c r="O20" s="746"/>
      <c r="P20" s="747"/>
      <c r="Q20" s="613"/>
      <c r="R20" s="613"/>
      <c r="S20" s="613"/>
      <c r="T20" s="613"/>
    </row>
    <row r="21" spans="4:20" ht="42.6" customHeight="1" x14ac:dyDescent="0.25">
      <c r="D21" s="615"/>
      <c r="E21" s="751" t="s">
        <v>328</v>
      </c>
      <c r="F21" s="751"/>
      <c r="G21" s="748"/>
      <c r="H21" s="749"/>
      <c r="I21" s="749"/>
      <c r="J21" s="749"/>
      <c r="K21" s="749"/>
      <c r="L21" s="749"/>
      <c r="M21" s="749"/>
      <c r="N21" s="749"/>
      <c r="O21" s="749"/>
      <c r="P21" s="750"/>
      <c r="Q21" s="613"/>
      <c r="R21" s="613"/>
      <c r="S21" s="613"/>
      <c r="T21" s="613"/>
    </row>
    <row r="22" spans="4:20" ht="8.1" customHeight="1" x14ac:dyDescent="0.25">
      <c r="D22" s="615"/>
      <c r="E22" s="616"/>
      <c r="F22" s="617"/>
      <c r="G22" s="748"/>
      <c r="H22" s="749"/>
      <c r="I22" s="749"/>
      <c r="J22" s="749"/>
      <c r="K22" s="749"/>
      <c r="L22" s="749"/>
      <c r="M22" s="749"/>
      <c r="N22" s="749"/>
      <c r="O22" s="749"/>
      <c r="P22" s="750"/>
      <c r="Q22" s="613"/>
      <c r="R22" s="613"/>
      <c r="S22" s="613"/>
      <c r="T22" s="613"/>
    </row>
    <row r="23" spans="4:20" ht="58.35" customHeight="1" x14ac:dyDescent="0.25">
      <c r="D23" s="615"/>
      <c r="E23" s="752" t="s">
        <v>247</v>
      </c>
      <c r="F23" s="752"/>
      <c r="G23" s="748"/>
      <c r="H23" s="749"/>
      <c r="I23" s="749"/>
      <c r="J23" s="749"/>
      <c r="K23" s="749"/>
      <c r="L23" s="749"/>
      <c r="M23" s="749"/>
      <c r="N23" s="749"/>
      <c r="O23" s="749"/>
      <c r="P23" s="750"/>
      <c r="Q23" s="613"/>
      <c r="R23" s="613"/>
      <c r="S23" s="613"/>
      <c r="T23" s="613"/>
    </row>
    <row r="24" spans="4:20" ht="96" customHeight="1" x14ac:dyDescent="0.25">
      <c r="D24" s="615"/>
      <c r="E24" s="752" t="s">
        <v>329</v>
      </c>
      <c r="F24" s="752"/>
      <c r="G24" s="748"/>
      <c r="H24" s="749"/>
      <c r="I24" s="749"/>
      <c r="J24" s="749"/>
      <c r="K24" s="749"/>
      <c r="L24" s="749"/>
      <c r="M24" s="749"/>
      <c r="N24" s="749"/>
      <c r="O24" s="749"/>
      <c r="P24" s="750"/>
      <c r="Q24" s="613"/>
      <c r="R24" s="613"/>
      <c r="S24" s="613"/>
      <c r="T24" s="613"/>
    </row>
    <row r="25" spans="4:20" x14ac:dyDescent="0.25">
      <c r="D25" s="615"/>
      <c r="E25" s="616"/>
      <c r="F25" s="617"/>
      <c r="G25" s="617"/>
      <c r="H25" s="617"/>
      <c r="I25" s="617"/>
      <c r="J25" s="613"/>
      <c r="K25" s="617"/>
      <c r="L25" s="617"/>
      <c r="M25" s="613"/>
      <c r="N25" s="613"/>
      <c r="O25" s="613"/>
      <c r="P25" s="613"/>
      <c r="Q25" s="613"/>
      <c r="R25" s="613"/>
      <c r="S25" s="613"/>
      <c r="T25" s="613"/>
    </row>
    <row r="26" spans="4:20" x14ac:dyDescent="0.25">
      <c r="D26" s="585"/>
      <c r="E26" s="585"/>
      <c r="F26" s="617"/>
      <c r="G26" s="617"/>
      <c r="H26" s="617"/>
      <c r="I26" s="617"/>
      <c r="J26" s="585"/>
      <c r="K26" s="617"/>
      <c r="L26" s="617"/>
      <c r="M26" s="585"/>
      <c r="N26" s="585"/>
      <c r="O26" s="585"/>
      <c r="P26" s="585"/>
      <c r="Q26" s="585"/>
      <c r="R26" s="585"/>
      <c r="S26" s="585"/>
      <c r="T26" s="585"/>
    </row>
  </sheetData>
  <sheetProtection algorithmName="SHA-512" hashValue="1oNpxDaj1S1YNEmqTASKi+/yrDu8dgeEGYz1/HT85VLkh4ZlmkoYpNqAq29nOnnE1a6a9kj08bPMh0U1rM8ryg==" saltValue="iC5GBG0Mxz/vcW/wz251kA==" spinCount="100000" sheet="1" objects="1" scenarios="1"/>
  <mergeCells count="23">
    <mergeCell ref="F2:P2"/>
    <mergeCell ref="G3:P3"/>
    <mergeCell ref="G4:P4"/>
    <mergeCell ref="G5:P5"/>
    <mergeCell ref="G6:J6"/>
    <mergeCell ref="K6:M6"/>
    <mergeCell ref="N6:P6"/>
    <mergeCell ref="E20:F20"/>
    <mergeCell ref="G20:P24"/>
    <mergeCell ref="E21:F21"/>
    <mergeCell ref="E23:F23"/>
    <mergeCell ref="E24:F24"/>
    <mergeCell ref="M7:M8"/>
    <mergeCell ref="N7:N8"/>
    <mergeCell ref="O7:O8"/>
    <mergeCell ref="P7:P8"/>
    <mergeCell ref="G19:P19"/>
    <mergeCell ref="G7:G8"/>
    <mergeCell ref="H7:H8"/>
    <mergeCell ref="I7:I8"/>
    <mergeCell ref="J7:J8"/>
    <mergeCell ref="K7:K8"/>
    <mergeCell ref="L7:L8"/>
  </mergeCells>
  <dataValidations count="1">
    <dataValidation type="decimal" allowBlank="1" showInputMessage="1" showErrorMessage="1" sqref="G9:P17" xr:uid="{00000000-0002-0000-0A00-000000000000}">
      <formula1>0</formula1>
      <formula2>999999999999999</formula2>
    </dataValidation>
  </dataValidations>
  <pageMargins left="0.70866141732283472" right="0.70866141732283472" top="0.74803149606299213" bottom="0.74803149606299213" header="0.31496062992125984" footer="0.31496062992125984"/>
  <pageSetup paperSize="9" scale="31" orientation="portrait" verticalDpi="0" r:id="rId1"/>
  <headerFooter>
    <oddFooter>&amp;L&amp;F&amp;CPage &amp;P of &amp;N&amp;R&amp;A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rgb="FFD7642D"/>
    <pageSetUpPr fitToPage="1"/>
  </sheetPr>
  <dimension ref="B1:M125"/>
  <sheetViews>
    <sheetView showGridLines="0" zoomScaleNormal="100" workbookViewId="0">
      <pane xSplit="12" ySplit="3" topLeftCell="N7" activePane="bottomRight" state="frozen"/>
      <selection activeCell="B9" sqref="B9:D9"/>
      <selection pane="topRight" activeCell="B9" sqref="B9:D9"/>
      <selection pane="bottomLeft" activeCell="B9" sqref="B9:D9"/>
      <selection pane="bottomRight" activeCell="B73" sqref="B73:L73"/>
    </sheetView>
  </sheetViews>
  <sheetFormatPr defaultColWidth="9.42578125" defaultRowHeight="12" x14ac:dyDescent="0.2"/>
  <cols>
    <col min="1" max="1" width="1.42578125" style="7" customWidth="1"/>
    <col min="2" max="12" width="10.5703125" style="7" customWidth="1"/>
    <col min="13" max="16384" width="9.42578125" style="7"/>
  </cols>
  <sheetData>
    <row r="1" spans="2:12" ht="9" customHeight="1" x14ac:dyDescent="0.2"/>
    <row r="2" spans="2:12" ht="69.599999999999994" customHeight="1" thickBot="1" x14ac:dyDescent="0.25">
      <c r="B2" s="46"/>
      <c r="C2" s="46"/>
      <c r="D2" s="46"/>
      <c r="E2" s="796" t="s">
        <v>645</v>
      </c>
      <c r="F2" s="797"/>
      <c r="G2" s="797"/>
      <c r="H2" s="797"/>
      <c r="I2" s="798"/>
      <c r="J2" s="46"/>
      <c r="K2" s="46"/>
      <c r="L2" s="46"/>
    </row>
    <row r="3" spans="2:12" ht="29.85" customHeight="1" thickBot="1" x14ac:dyDescent="0.25">
      <c r="B3" s="802" t="str">
        <f>CONCATENATE("Country: ", 'GETTING STARTED'!E9," (",'GETTING STARTED'!G9,")")</f>
        <v>Country: Luxembourg (LU)</v>
      </c>
      <c r="C3" s="803"/>
      <c r="D3" s="803"/>
      <c r="E3" s="804"/>
      <c r="F3" s="802" t="str">
        <f>CONCATENATE("Reference year: ",'GETTING STARTED'!E10,IF('GETTING STARTED'!E10=2018," (only for voluntary reporting of 6 categories)",""))</f>
        <v>Reference year: 2022</v>
      </c>
      <c r="G3" s="803"/>
      <c r="H3" s="803"/>
      <c r="I3" s="803"/>
      <c r="J3" s="803"/>
      <c r="K3" s="803"/>
      <c r="L3" s="804"/>
    </row>
    <row r="4" spans="2:12" ht="15.75" x14ac:dyDescent="0.2">
      <c r="B4" s="46"/>
      <c r="C4" s="46"/>
      <c r="D4" s="46"/>
      <c r="E4" s="46"/>
      <c r="F4" s="46"/>
      <c r="G4" s="46"/>
      <c r="H4" s="46"/>
      <c r="I4" s="46"/>
      <c r="J4" s="46"/>
      <c r="K4" s="46"/>
      <c r="L4" s="46"/>
    </row>
    <row r="5" spans="2:12" s="24" customFormat="1" x14ac:dyDescent="0.2">
      <c r="B5" s="799"/>
      <c r="C5" s="799"/>
      <c r="D5" s="799"/>
      <c r="E5" s="799"/>
      <c r="F5" s="799"/>
      <c r="G5" s="799"/>
      <c r="H5" s="799"/>
      <c r="I5" s="799"/>
      <c r="J5" s="799"/>
      <c r="K5" s="799"/>
    </row>
    <row r="6" spans="2:12" s="24" customFormat="1" ht="14.1" customHeight="1" x14ac:dyDescent="0.2">
      <c r="B6" s="800" t="s">
        <v>211</v>
      </c>
      <c r="C6" s="800"/>
      <c r="D6" s="800"/>
      <c r="E6" s="800"/>
      <c r="F6" s="800"/>
      <c r="G6" s="800"/>
      <c r="H6" s="800"/>
      <c r="I6" s="800"/>
      <c r="J6" s="800"/>
      <c r="K6" s="800"/>
      <c r="L6" s="800"/>
    </row>
    <row r="7" spans="2:12" s="24" customFormat="1" ht="34.35" customHeight="1" x14ac:dyDescent="0.2">
      <c r="B7" s="775" t="s">
        <v>212</v>
      </c>
      <c r="C7" s="775"/>
      <c r="D7" s="775"/>
      <c r="E7" s="775"/>
      <c r="F7" s="775"/>
      <c r="G7" s="775"/>
      <c r="H7" s="775"/>
      <c r="I7" s="775"/>
      <c r="J7" s="775"/>
      <c r="K7" s="775"/>
      <c r="L7" s="775"/>
    </row>
    <row r="8" spans="2:12" s="24" customFormat="1" ht="15.75" customHeight="1" x14ac:dyDescent="0.2">
      <c r="B8" s="47"/>
      <c r="C8" s="47"/>
      <c r="D8" s="47"/>
      <c r="E8" s="47"/>
      <c r="F8" s="47"/>
      <c r="G8" s="48"/>
      <c r="H8" s="48"/>
      <c r="I8" s="48"/>
      <c r="J8" s="48"/>
      <c r="K8" s="48"/>
    </row>
    <row r="9" spans="2:12" s="24" customFormat="1" ht="15" customHeight="1" x14ac:dyDescent="0.2">
      <c r="B9" s="801" t="s">
        <v>213</v>
      </c>
      <c r="C9" s="801"/>
      <c r="D9" s="801"/>
      <c r="E9" s="800"/>
      <c r="F9" s="800"/>
      <c r="G9" s="800"/>
      <c r="H9" s="800"/>
      <c r="I9" s="800"/>
      <c r="J9" s="800"/>
      <c r="K9" s="800"/>
      <c r="L9" s="800"/>
    </row>
    <row r="10" spans="2:12" s="24" customFormat="1" ht="15" customHeight="1" x14ac:dyDescent="0.2">
      <c r="B10" s="775" t="s">
        <v>214</v>
      </c>
      <c r="C10" s="775"/>
      <c r="D10" s="775"/>
      <c r="E10" s="775"/>
      <c r="F10" s="775"/>
      <c r="G10" s="777" t="str">
        <f>'GETTING STARTED'!E9</f>
        <v>Luxembourg</v>
      </c>
      <c r="H10" s="777"/>
      <c r="I10" s="777"/>
      <c r="J10" s="777"/>
      <c r="K10" s="777"/>
      <c r="L10" s="777"/>
    </row>
    <row r="11" spans="2:12" s="24" customFormat="1" ht="29.1" customHeight="1" x14ac:dyDescent="0.2">
      <c r="B11" s="775" t="s">
        <v>215</v>
      </c>
      <c r="C11" s="775" t="s">
        <v>119</v>
      </c>
      <c r="D11" s="775"/>
      <c r="E11" s="775"/>
      <c r="F11" s="775"/>
      <c r="G11" s="776" t="str">
        <f>IF(LEN('GETTING STARTED'!D16)&gt;0,CONCATENATE('GETTING STARTED'!D16, " (same institution reporting data)"),"")</f>
        <v>Administration de l'environnement (same institution reporting data)</v>
      </c>
      <c r="H11" s="776"/>
      <c r="I11" s="776"/>
      <c r="J11" s="776"/>
      <c r="K11" s="776"/>
      <c r="L11" s="776"/>
    </row>
    <row r="12" spans="2:12" s="24" customFormat="1" ht="15" customHeight="1" x14ac:dyDescent="0.2">
      <c r="B12" s="775" t="s">
        <v>276</v>
      </c>
      <c r="C12" s="775" t="s">
        <v>119</v>
      </c>
      <c r="D12" s="775"/>
      <c r="E12" s="775"/>
      <c r="F12" s="775"/>
      <c r="G12" s="776" t="str">
        <f>IF(LEN('GETTING STARTED'!D14)&gt;0,CONCATENATE('GETTING STARTED'!D14, " (same person reporting data)"),"")</f>
        <v/>
      </c>
      <c r="H12" s="776"/>
      <c r="I12" s="776"/>
      <c r="J12" s="776"/>
      <c r="K12" s="776"/>
      <c r="L12" s="776"/>
    </row>
    <row r="13" spans="2:12" s="24" customFormat="1" ht="15" customHeight="1" x14ac:dyDescent="0.2">
      <c r="B13" s="775" t="s">
        <v>216</v>
      </c>
      <c r="C13" s="775" t="s">
        <v>119</v>
      </c>
      <c r="D13" s="775"/>
      <c r="E13" s="775"/>
      <c r="F13" s="775"/>
      <c r="G13" s="777">
        <f>'GETTING STARTED'!E10</f>
        <v>2022</v>
      </c>
      <c r="H13" s="777"/>
      <c r="I13" s="777"/>
      <c r="J13" s="777"/>
      <c r="K13" s="777"/>
      <c r="L13" s="777"/>
    </row>
    <row r="14" spans="2:12" s="24" customFormat="1" ht="15" customHeight="1" x14ac:dyDescent="0.2">
      <c r="B14" s="775" t="s">
        <v>217</v>
      </c>
      <c r="C14" s="775" t="s">
        <v>119</v>
      </c>
      <c r="D14" s="775"/>
      <c r="E14" s="775"/>
      <c r="F14" s="775"/>
      <c r="G14" s="793">
        <v>45444</v>
      </c>
      <c r="H14" s="776"/>
      <c r="I14" s="776"/>
      <c r="J14" s="776"/>
      <c r="K14" s="776"/>
      <c r="L14" s="776"/>
    </row>
    <row r="15" spans="2:12" s="24" customFormat="1" ht="15" customHeight="1" x14ac:dyDescent="0.2">
      <c r="B15" s="775" t="s">
        <v>218</v>
      </c>
      <c r="C15" s="775"/>
      <c r="D15" s="775"/>
      <c r="E15" s="775"/>
      <c r="F15" s="775"/>
      <c r="G15" s="776" t="s">
        <v>923</v>
      </c>
      <c r="H15" s="776"/>
      <c r="I15" s="776"/>
      <c r="J15" s="776"/>
      <c r="K15" s="776"/>
      <c r="L15" s="776"/>
    </row>
    <row r="16" spans="2:12" s="24" customFormat="1" ht="15" customHeight="1" thickBot="1" x14ac:dyDescent="0.25">
      <c r="B16" s="781" t="s">
        <v>219</v>
      </c>
      <c r="C16" s="781"/>
      <c r="D16" s="781"/>
      <c r="E16" s="781"/>
      <c r="F16" s="781"/>
      <c r="G16" s="781"/>
      <c r="H16" s="781"/>
      <c r="I16" s="781"/>
      <c r="J16" s="781"/>
      <c r="K16" s="781"/>
      <c r="L16" s="781"/>
    </row>
    <row r="17" spans="2:13" s="24" customFormat="1" ht="40.5" customHeight="1" thickTop="1" thickBot="1" x14ac:dyDescent="0.25">
      <c r="B17" s="784" t="s">
        <v>548</v>
      </c>
      <c r="C17" s="785"/>
      <c r="D17" s="785"/>
      <c r="E17" s="785"/>
      <c r="F17" s="785"/>
      <c r="G17" s="785"/>
      <c r="H17" s="785"/>
      <c r="I17" s="786" t="s">
        <v>460</v>
      </c>
      <c r="J17" s="787"/>
      <c r="K17" s="787"/>
      <c r="L17" s="788"/>
    </row>
    <row r="18" spans="2:13" ht="63" customHeight="1" thickTop="1" thickBot="1" x14ac:dyDescent="0.25">
      <c r="B18" s="789" t="s">
        <v>924</v>
      </c>
      <c r="C18" s="790"/>
      <c r="D18" s="790"/>
      <c r="E18" s="790"/>
      <c r="F18" s="790"/>
      <c r="G18" s="790"/>
      <c r="H18" s="790"/>
      <c r="I18" s="794"/>
      <c r="J18" s="794"/>
      <c r="K18" s="794"/>
      <c r="L18" s="795"/>
    </row>
    <row r="19" spans="2:13" s="24" customFormat="1" ht="41.85" customHeight="1" thickTop="1" thickBot="1" x14ac:dyDescent="0.25">
      <c r="B19" s="784" t="s">
        <v>549</v>
      </c>
      <c r="C19" s="785"/>
      <c r="D19" s="785"/>
      <c r="E19" s="785"/>
      <c r="F19" s="785"/>
      <c r="G19" s="785"/>
      <c r="H19" s="785"/>
      <c r="I19" s="786" t="s">
        <v>169</v>
      </c>
      <c r="J19" s="787"/>
      <c r="K19" s="787"/>
      <c r="L19" s="788"/>
    </row>
    <row r="20" spans="2:13" ht="65.099999999999994" customHeight="1" thickTop="1" x14ac:dyDescent="0.2">
      <c r="B20" s="789"/>
      <c r="C20" s="790"/>
      <c r="D20" s="790"/>
      <c r="E20" s="790"/>
      <c r="F20" s="790"/>
      <c r="G20" s="790"/>
      <c r="H20" s="790" t="s">
        <v>293</v>
      </c>
      <c r="I20" s="791" t="s">
        <v>293</v>
      </c>
      <c r="J20" s="791"/>
      <c r="K20" s="791"/>
      <c r="L20" s="792"/>
    </row>
    <row r="21" spans="2:13" customFormat="1" ht="16.5" customHeight="1" x14ac:dyDescent="0.25">
      <c r="B21" s="778" t="s">
        <v>277</v>
      </c>
      <c r="C21" s="779"/>
      <c r="D21" s="779"/>
      <c r="E21" s="779"/>
      <c r="F21" s="779"/>
      <c r="G21" s="779"/>
      <c r="H21" s="779"/>
      <c r="I21" s="779"/>
      <c r="J21" s="779"/>
      <c r="K21" s="779"/>
      <c r="L21" s="780"/>
    </row>
    <row r="22" spans="2:13" ht="26.1" customHeight="1" x14ac:dyDescent="0.2">
      <c r="B22" s="781" t="s">
        <v>278</v>
      </c>
      <c r="C22" s="781"/>
      <c r="D22" s="781"/>
      <c r="E22" s="781"/>
      <c r="F22" s="781"/>
      <c r="G22" s="781"/>
      <c r="H22" s="781"/>
      <c r="I22" s="781"/>
      <c r="J22" s="781"/>
      <c r="K22" s="781"/>
      <c r="L22" s="781"/>
    </row>
    <row r="23" spans="2:13" ht="58.35" customHeight="1" x14ac:dyDescent="0.2">
      <c r="B23" s="782" t="s">
        <v>279</v>
      </c>
      <c r="C23" s="782"/>
      <c r="D23" s="782"/>
      <c r="E23" s="782"/>
      <c r="F23" s="782"/>
      <c r="G23" s="782"/>
      <c r="H23" s="782"/>
      <c r="I23" s="782"/>
      <c r="J23" s="782"/>
      <c r="K23" s="782"/>
      <c r="L23" s="782"/>
    </row>
    <row r="24" spans="2:13" s="24" customFormat="1" ht="43.5" customHeight="1" x14ac:dyDescent="0.2">
      <c r="B24" s="783" t="s">
        <v>925</v>
      </c>
      <c r="C24" s="783"/>
      <c r="D24" s="783"/>
      <c r="E24" s="783"/>
      <c r="F24" s="783"/>
      <c r="G24" s="783"/>
      <c r="H24" s="783"/>
      <c r="I24" s="783"/>
      <c r="J24" s="783"/>
      <c r="K24" s="783"/>
      <c r="L24" s="783"/>
    </row>
    <row r="25" spans="2:13" ht="15" customHeight="1" x14ac:dyDescent="0.2">
      <c r="B25" s="781" t="s">
        <v>280</v>
      </c>
      <c r="C25" s="781"/>
      <c r="D25" s="781"/>
      <c r="E25" s="781"/>
      <c r="F25" s="781"/>
      <c r="G25" s="781"/>
      <c r="H25" s="781"/>
      <c r="I25" s="781"/>
      <c r="J25" s="781"/>
      <c r="K25" s="781"/>
      <c r="L25" s="781"/>
    </row>
    <row r="26" spans="2:13" s="24" customFormat="1" ht="21.6" customHeight="1" thickBot="1" x14ac:dyDescent="0.25">
      <c r="B26" s="782" t="s">
        <v>461</v>
      </c>
      <c r="C26" s="782"/>
      <c r="D26" s="782"/>
      <c r="E26" s="782"/>
      <c r="F26" s="782"/>
      <c r="G26" s="782"/>
      <c r="H26" s="782"/>
      <c r="I26" s="782"/>
      <c r="J26" s="782"/>
      <c r="K26" s="782"/>
      <c r="L26" s="782"/>
    </row>
    <row r="27" spans="2:13" s="24" customFormat="1" ht="34.35" customHeight="1" thickTop="1" thickBot="1" x14ac:dyDescent="0.25">
      <c r="B27" s="816" t="s">
        <v>457</v>
      </c>
      <c r="C27" s="817"/>
      <c r="D27" s="817"/>
      <c r="E27" s="817"/>
      <c r="F27" s="817"/>
      <c r="G27" s="818" t="s">
        <v>455</v>
      </c>
      <c r="H27" s="787"/>
      <c r="I27" s="787"/>
      <c r="J27" s="787"/>
      <c r="K27" s="787"/>
      <c r="L27" s="788"/>
      <c r="M27" s="7"/>
    </row>
    <row r="28" spans="2:13" ht="52.5" customHeight="1" thickTop="1" x14ac:dyDescent="0.2">
      <c r="B28" s="809" t="s">
        <v>462</v>
      </c>
      <c r="C28" s="810"/>
      <c r="D28" s="810"/>
      <c r="E28" s="810"/>
      <c r="F28" s="810"/>
      <c r="G28" s="811"/>
      <c r="H28" s="811"/>
      <c r="I28" s="811"/>
      <c r="J28" s="811"/>
      <c r="K28" s="811"/>
      <c r="L28" s="812"/>
    </row>
    <row r="29" spans="2:13" ht="48.6" customHeight="1" x14ac:dyDescent="0.2">
      <c r="B29" s="813"/>
      <c r="C29" s="814"/>
      <c r="D29" s="815"/>
      <c r="E29" s="813" t="str">
        <f xml:space="preserve"> CONCATENATE("Year ",WEEE4.T1!$F$4-3)</f>
        <v>Year 2019</v>
      </c>
      <c r="F29" s="815"/>
      <c r="G29" s="813" t="str">
        <f xml:space="preserve"> CONCATENATE("Year ",WEEE4.T1!$F$4-2)</f>
        <v>Year 2020</v>
      </c>
      <c r="H29" s="815"/>
      <c r="I29" s="813" t="str">
        <f xml:space="preserve"> CONCATENATE("Year ",WEEE4.T1!$F$4-1)</f>
        <v>Year 2021</v>
      </c>
      <c r="J29" s="815"/>
      <c r="K29" s="813" t="s">
        <v>343</v>
      </c>
      <c r="L29" s="815"/>
    </row>
    <row r="30" spans="2:13" ht="33" customHeight="1" x14ac:dyDescent="0.2">
      <c r="B30" s="805" t="s">
        <v>281</v>
      </c>
      <c r="C30" s="806"/>
      <c r="D30" s="807"/>
      <c r="E30" s="808">
        <f>'PoM calculation tool'!G16</f>
        <v>12767.456338333333</v>
      </c>
      <c r="F30" s="808"/>
      <c r="G30" s="808">
        <f>'PoM calculation tool'!H16</f>
        <v>12955.991925999999</v>
      </c>
      <c r="H30" s="808"/>
      <c r="I30" s="808">
        <f>'PoM calculation tool'!I16</f>
        <v>13502.854779999998</v>
      </c>
      <c r="J30" s="808"/>
      <c r="K30" s="808">
        <f>'PoM calculation tool'!J16</f>
        <v>13075.434348111108</v>
      </c>
      <c r="L30" s="808"/>
    </row>
    <row r="31" spans="2:13" ht="50.85" customHeight="1" x14ac:dyDescent="0.2">
      <c r="B31" s="778" t="s">
        <v>282</v>
      </c>
      <c r="C31" s="779"/>
      <c r="D31" s="779"/>
      <c r="E31" s="779"/>
      <c r="F31" s="779"/>
      <c r="G31" s="779"/>
      <c r="H31" s="779"/>
      <c r="I31" s="779"/>
      <c r="J31" s="779"/>
      <c r="K31" s="779"/>
      <c r="L31" s="780"/>
    </row>
    <row r="32" spans="2:13" ht="34.35" customHeight="1" x14ac:dyDescent="0.2">
      <c r="B32" s="819" t="s">
        <v>283</v>
      </c>
      <c r="C32" s="819"/>
      <c r="D32" s="819"/>
      <c r="E32" s="819"/>
      <c r="F32" s="819"/>
      <c r="G32" s="819"/>
      <c r="H32" s="819"/>
      <c r="I32" s="819"/>
      <c r="J32" s="819"/>
      <c r="K32" s="819"/>
      <c r="L32" s="819"/>
    </row>
    <row r="33" spans="2:12" ht="37.35" customHeight="1" x14ac:dyDescent="0.2">
      <c r="B33" s="783" t="s">
        <v>926</v>
      </c>
      <c r="C33" s="783"/>
      <c r="D33" s="783"/>
      <c r="E33" s="783"/>
      <c r="F33" s="783"/>
      <c r="G33" s="783"/>
      <c r="H33" s="783"/>
      <c r="I33" s="783"/>
      <c r="J33" s="783"/>
      <c r="K33" s="783"/>
      <c r="L33" s="783"/>
    </row>
    <row r="34" spans="2:12" s="24" customFormat="1" ht="15" customHeight="1" x14ac:dyDescent="0.2">
      <c r="B34" s="820" t="s">
        <v>553</v>
      </c>
      <c r="C34" s="820"/>
      <c r="D34" s="820"/>
      <c r="E34" s="820"/>
      <c r="F34" s="820"/>
      <c r="G34" s="820"/>
      <c r="H34" s="820"/>
      <c r="I34" s="820"/>
      <c r="J34" s="820"/>
      <c r="K34" s="820"/>
      <c r="L34" s="820"/>
    </row>
    <row r="35" spans="2:12" ht="34.35" customHeight="1" x14ac:dyDescent="0.2">
      <c r="B35" s="819" t="s">
        <v>220</v>
      </c>
      <c r="C35" s="819"/>
      <c r="D35" s="819"/>
      <c r="E35" s="819"/>
      <c r="F35" s="819"/>
      <c r="G35" s="819"/>
      <c r="H35" s="819"/>
      <c r="I35" s="819"/>
      <c r="J35" s="819"/>
      <c r="K35" s="819"/>
      <c r="L35" s="819"/>
    </row>
    <row r="36" spans="2:12" ht="28.5" customHeight="1" x14ac:dyDescent="0.2">
      <c r="B36" s="821" t="s">
        <v>927</v>
      </c>
      <c r="C36" s="821"/>
      <c r="D36" s="821"/>
      <c r="E36" s="821"/>
      <c r="F36" s="821"/>
      <c r="G36" s="821"/>
      <c r="H36" s="821"/>
      <c r="I36" s="821"/>
      <c r="J36" s="821"/>
      <c r="K36" s="821"/>
      <c r="L36" s="821"/>
    </row>
    <row r="37" spans="2:12" ht="22.35" customHeight="1" x14ac:dyDescent="0.2">
      <c r="B37" s="820" t="s">
        <v>554</v>
      </c>
      <c r="C37" s="820"/>
      <c r="D37" s="820"/>
      <c r="E37" s="820"/>
      <c r="F37" s="820"/>
      <c r="G37" s="820"/>
      <c r="H37" s="820"/>
      <c r="I37" s="820"/>
      <c r="J37" s="820"/>
      <c r="K37" s="820"/>
      <c r="L37" s="820"/>
    </row>
    <row r="38" spans="2:12" ht="56.85" customHeight="1" x14ac:dyDescent="0.2">
      <c r="B38" s="819" t="s">
        <v>284</v>
      </c>
      <c r="C38" s="819"/>
      <c r="D38" s="819"/>
      <c r="E38" s="819"/>
      <c r="F38" s="819"/>
      <c r="G38" s="819"/>
      <c r="H38" s="819"/>
      <c r="I38" s="819"/>
      <c r="J38" s="819"/>
      <c r="K38" s="819"/>
      <c r="L38" s="819"/>
    </row>
    <row r="39" spans="2:12" ht="29.85" customHeight="1" x14ac:dyDescent="0.2">
      <c r="B39" s="789" t="s">
        <v>928</v>
      </c>
      <c r="C39" s="790"/>
      <c r="D39" s="790"/>
      <c r="E39" s="790"/>
      <c r="F39" s="790"/>
      <c r="G39" s="790"/>
      <c r="H39" s="790"/>
      <c r="I39" s="790"/>
      <c r="J39" s="790"/>
      <c r="K39" s="790"/>
      <c r="L39" s="822"/>
    </row>
    <row r="40" spans="2:12" ht="22.35" customHeight="1" x14ac:dyDescent="0.2">
      <c r="B40" s="820" t="s">
        <v>555</v>
      </c>
      <c r="C40" s="820"/>
      <c r="D40" s="820"/>
      <c r="E40" s="820"/>
      <c r="F40" s="820"/>
      <c r="G40" s="820"/>
      <c r="H40" s="820"/>
      <c r="I40" s="820"/>
      <c r="J40" s="820"/>
      <c r="K40" s="820"/>
      <c r="L40" s="820"/>
    </row>
    <row r="41" spans="2:12" ht="63.6" customHeight="1" x14ac:dyDescent="0.2">
      <c r="B41" s="819" t="s">
        <v>285</v>
      </c>
      <c r="C41" s="819"/>
      <c r="D41" s="819"/>
      <c r="E41" s="819"/>
      <c r="F41" s="819"/>
      <c r="G41" s="819"/>
      <c r="H41" s="819"/>
      <c r="I41" s="819"/>
      <c r="J41" s="819"/>
      <c r="K41" s="819"/>
      <c r="L41" s="819"/>
    </row>
    <row r="42" spans="2:12" ht="29.85" customHeight="1" x14ac:dyDescent="0.2">
      <c r="B42" s="821" t="s">
        <v>929</v>
      </c>
      <c r="C42" s="821"/>
      <c r="D42" s="821"/>
      <c r="E42" s="821"/>
      <c r="F42" s="821"/>
      <c r="G42" s="821"/>
      <c r="H42" s="821"/>
      <c r="I42" s="821"/>
      <c r="J42" s="821"/>
      <c r="K42" s="821"/>
      <c r="L42" s="821"/>
    </row>
    <row r="43" spans="2:12" ht="22.35" customHeight="1" x14ac:dyDescent="0.2">
      <c r="B43" s="820" t="s">
        <v>556</v>
      </c>
      <c r="C43" s="820"/>
      <c r="D43" s="820"/>
      <c r="E43" s="820"/>
      <c r="F43" s="820"/>
      <c r="G43" s="820"/>
      <c r="H43" s="820"/>
      <c r="I43" s="820"/>
      <c r="J43" s="820"/>
      <c r="K43" s="820"/>
      <c r="L43" s="820"/>
    </row>
    <row r="44" spans="2:12" ht="68.099999999999994" customHeight="1" x14ac:dyDescent="0.2">
      <c r="B44" s="819" t="s">
        <v>286</v>
      </c>
      <c r="C44" s="819"/>
      <c r="D44" s="819"/>
      <c r="E44" s="819"/>
      <c r="F44" s="819"/>
      <c r="G44" s="819"/>
      <c r="H44" s="819"/>
      <c r="I44" s="819"/>
      <c r="J44" s="819"/>
      <c r="K44" s="819"/>
      <c r="L44" s="819"/>
    </row>
    <row r="45" spans="2:12" ht="29.85" customHeight="1" x14ac:dyDescent="0.2">
      <c r="B45" s="821" t="s">
        <v>930</v>
      </c>
      <c r="C45" s="821"/>
      <c r="D45" s="821"/>
      <c r="E45" s="821"/>
      <c r="F45" s="821"/>
      <c r="G45" s="821"/>
      <c r="H45" s="821"/>
      <c r="I45" s="821"/>
      <c r="J45" s="821"/>
      <c r="K45" s="821"/>
      <c r="L45" s="821"/>
    </row>
    <row r="46" spans="2:12" ht="22.35" customHeight="1" x14ac:dyDescent="0.2">
      <c r="B46" s="820" t="s">
        <v>557</v>
      </c>
      <c r="C46" s="820"/>
      <c r="D46" s="820"/>
      <c r="E46" s="820"/>
      <c r="F46" s="820"/>
      <c r="G46" s="820"/>
      <c r="H46" s="820"/>
      <c r="I46" s="820"/>
      <c r="J46" s="820"/>
      <c r="K46" s="820"/>
      <c r="L46" s="820"/>
    </row>
    <row r="47" spans="2:12" ht="68.099999999999994" customHeight="1" x14ac:dyDescent="0.2">
      <c r="B47" s="819" t="s">
        <v>287</v>
      </c>
      <c r="C47" s="819"/>
      <c r="D47" s="819"/>
      <c r="E47" s="819"/>
      <c r="F47" s="819"/>
      <c r="G47" s="819"/>
      <c r="H47" s="819"/>
      <c r="I47" s="819"/>
      <c r="J47" s="819"/>
      <c r="K47" s="819"/>
      <c r="L47" s="819"/>
    </row>
    <row r="48" spans="2:12" ht="29.85" customHeight="1" x14ac:dyDescent="0.2">
      <c r="B48" s="821" t="s">
        <v>931</v>
      </c>
      <c r="C48" s="821"/>
      <c r="D48" s="821"/>
      <c r="E48" s="821"/>
      <c r="F48" s="821"/>
      <c r="G48" s="821"/>
      <c r="H48" s="821"/>
      <c r="I48" s="821"/>
      <c r="J48" s="821"/>
      <c r="K48" s="821"/>
      <c r="L48" s="821"/>
    </row>
    <row r="49" spans="2:12" ht="22.35" customHeight="1" x14ac:dyDescent="0.2">
      <c r="B49" s="778" t="s">
        <v>288</v>
      </c>
      <c r="C49" s="779"/>
      <c r="D49" s="779"/>
      <c r="E49" s="779"/>
      <c r="F49" s="779"/>
      <c r="G49" s="779"/>
      <c r="H49" s="779"/>
      <c r="I49" s="779"/>
      <c r="J49" s="779"/>
      <c r="K49" s="779"/>
      <c r="L49" s="780"/>
    </row>
    <row r="50" spans="2:12" ht="56.1" customHeight="1" x14ac:dyDescent="0.2">
      <c r="B50" s="819" t="s">
        <v>221</v>
      </c>
      <c r="C50" s="819"/>
      <c r="D50" s="819"/>
      <c r="E50" s="819"/>
      <c r="F50" s="819"/>
      <c r="G50" s="819"/>
      <c r="H50" s="819"/>
      <c r="I50" s="819"/>
      <c r="J50" s="819"/>
      <c r="K50" s="819"/>
      <c r="L50" s="819"/>
    </row>
    <row r="51" spans="2:12" ht="29.85" customHeight="1" x14ac:dyDescent="0.2">
      <c r="B51" s="783" t="s">
        <v>932</v>
      </c>
      <c r="C51" s="783"/>
      <c r="D51" s="783"/>
      <c r="E51" s="783"/>
      <c r="F51" s="783"/>
      <c r="G51" s="783"/>
      <c r="H51" s="783"/>
      <c r="I51" s="783"/>
      <c r="J51" s="783"/>
      <c r="K51" s="783"/>
      <c r="L51" s="783"/>
    </row>
    <row r="52" spans="2:12" s="24" customFormat="1" ht="15" customHeight="1" x14ac:dyDescent="0.2">
      <c r="B52" s="820" t="s">
        <v>289</v>
      </c>
      <c r="C52" s="820"/>
      <c r="D52" s="820"/>
      <c r="E52" s="820"/>
      <c r="F52" s="820"/>
      <c r="G52" s="820"/>
      <c r="H52" s="820"/>
      <c r="I52" s="820"/>
      <c r="J52" s="820"/>
      <c r="K52" s="820"/>
      <c r="L52" s="820"/>
    </row>
    <row r="53" spans="2:12" ht="47.1" customHeight="1" x14ac:dyDescent="0.2">
      <c r="B53" s="819" t="s">
        <v>222</v>
      </c>
      <c r="C53" s="819"/>
      <c r="D53" s="819"/>
      <c r="E53" s="819"/>
      <c r="F53" s="819"/>
      <c r="G53" s="819"/>
      <c r="H53" s="819"/>
      <c r="I53" s="819"/>
      <c r="J53" s="819"/>
      <c r="K53" s="819"/>
      <c r="L53" s="819"/>
    </row>
    <row r="54" spans="2:12" ht="28.5" customHeight="1" x14ac:dyDescent="0.2">
      <c r="B54" s="783" t="s">
        <v>933</v>
      </c>
      <c r="C54" s="783"/>
      <c r="D54" s="783"/>
      <c r="E54" s="783"/>
      <c r="F54" s="783"/>
      <c r="G54" s="783"/>
      <c r="H54" s="783"/>
      <c r="I54" s="783"/>
      <c r="J54" s="783"/>
      <c r="K54" s="783"/>
      <c r="L54" s="783"/>
    </row>
    <row r="55" spans="2:12" x14ac:dyDescent="0.2">
      <c r="B55" s="820" t="s">
        <v>290</v>
      </c>
      <c r="C55" s="820"/>
      <c r="D55" s="820"/>
      <c r="E55" s="820"/>
      <c r="F55" s="820"/>
      <c r="G55" s="820"/>
      <c r="H55" s="820"/>
      <c r="I55" s="820"/>
      <c r="J55" s="820"/>
      <c r="K55" s="820"/>
      <c r="L55" s="820"/>
    </row>
    <row r="56" spans="2:12" ht="41.1" customHeight="1" x14ac:dyDescent="0.2">
      <c r="B56" s="782" t="s">
        <v>291</v>
      </c>
      <c r="C56" s="782"/>
      <c r="D56" s="782"/>
      <c r="E56" s="782"/>
      <c r="F56" s="782"/>
      <c r="G56" s="782"/>
      <c r="H56" s="782"/>
      <c r="I56" s="782"/>
      <c r="J56" s="782"/>
      <c r="K56" s="782"/>
      <c r="L56" s="782"/>
    </row>
    <row r="57" spans="2:12" ht="28.5" customHeight="1" x14ac:dyDescent="0.2">
      <c r="B57" s="783" t="s">
        <v>941</v>
      </c>
      <c r="C57" s="783"/>
      <c r="D57" s="783"/>
      <c r="E57" s="783"/>
      <c r="F57" s="783"/>
      <c r="G57" s="783"/>
      <c r="H57" s="783"/>
      <c r="I57" s="783"/>
      <c r="J57" s="783"/>
      <c r="K57" s="783"/>
      <c r="L57" s="783"/>
    </row>
    <row r="58" spans="2:12" ht="38.1" customHeight="1" x14ac:dyDescent="0.2">
      <c r="B58" s="782" t="s">
        <v>463</v>
      </c>
      <c r="C58" s="782"/>
      <c r="D58" s="782"/>
      <c r="E58" s="782"/>
      <c r="F58" s="782"/>
      <c r="G58" s="782"/>
      <c r="H58" s="782"/>
      <c r="I58" s="782"/>
      <c r="J58" s="782"/>
      <c r="K58" s="782"/>
      <c r="L58" s="782"/>
    </row>
    <row r="59" spans="2:12" ht="27" customHeight="1" x14ac:dyDescent="0.2">
      <c r="B59" s="783" t="s">
        <v>942</v>
      </c>
      <c r="C59" s="783"/>
      <c r="D59" s="783"/>
      <c r="E59" s="783"/>
      <c r="F59" s="783"/>
      <c r="G59" s="783"/>
      <c r="H59" s="783"/>
      <c r="I59" s="783"/>
      <c r="J59" s="783"/>
      <c r="K59" s="783"/>
      <c r="L59" s="783"/>
    </row>
    <row r="60" spans="2:12" ht="79.5" customHeight="1" x14ac:dyDescent="0.2">
      <c r="B60" s="782" t="s">
        <v>624</v>
      </c>
      <c r="C60" s="782"/>
      <c r="D60" s="782"/>
      <c r="E60" s="782"/>
      <c r="F60" s="782"/>
      <c r="G60" s="782"/>
      <c r="H60" s="782"/>
      <c r="I60" s="782"/>
      <c r="J60" s="782"/>
      <c r="K60" s="782"/>
      <c r="L60" s="782"/>
    </row>
    <row r="61" spans="2:12" ht="109.35" customHeight="1" thickBot="1" x14ac:dyDescent="0.25">
      <c r="B61" s="783"/>
      <c r="C61" s="783"/>
      <c r="D61" s="783"/>
      <c r="E61" s="783"/>
      <c r="F61" s="783"/>
      <c r="G61" s="783"/>
      <c r="H61" s="783"/>
      <c r="I61" s="783"/>
      <c r="J61" s="783"/>
      <c r="K61" s="783"/>
      <c r="L61" s="783"/>
    </row>
    <row r="62" spans="2:12" ht="35.85" customHeight="1" thickTop="1" thickBot="1" x14ac:dyDescent="0.25">
      <c r="B62" s="784" t="s">
        <v>561</v>
      </c>
      <c r="C62" s="785"/>
      <c r="D62" s="785"/>
      <c r="E62" s="785"/>
      <c r="F62" s="785"/>
      <c r="G62" s="785"/>
      <c r="H62" s="785"/>
      <c r="I62" s="785"/>
      <c r="J62" s="785"/>
      <c r="K62" s="785"/>
      <c r="L62" s="460" t="s">
        <v>169</v>
      </c>
    </row>
    <row r="63" spans="2:12" ht="35.85" customHeight="1" thickTop="1" thickBot="1" x14ac:dyDescent="0.25">
      <c r="B63" s="823"/>
      <c r="C63" s="823"/>
      <c r="D63" s="823"/>
      <c r="E63" s="823"/>
      <c r="F63" s="823"/>
      <c r="G63" s="823"/>
      <c r="H63" s="823"/>
      <c r="I63" s="823"/>
      <c r="J63" s="823"/>
      <c r="K63" s="823"/>
      <c r="L63" s="826"/>
    </row>
    <row r="64" spans="2:12" ht="35.85" customHeight="1" thickTop="1" thickBot="1" x14ac:dyDescent="0.25">
      <c r="B64" s="784" t="s">
        <v>562</v>
      </c>
      <c r="C64" s="785"/>
      <c r="D64" s="785"/>
      <c r="E64" s="785"/>
      <c r="F64" s="785"/>
      <c r="G64" s="785"/>
      <c r="H64" s="785"/>
      <c r="I64" s="785"/>
      <c r="J64" s="785"/>
      <c r="K64" s="785"/>
      <c r="L64" s="460" t="s">
        <v>169</v>
      </c>
    </row>
    <row r="65" spans="2:12" ht="35.85" customHeight="1" thickTop="1" x14ac:dyDescent="0.2">
      <c r="B65" s="824"/>
      <c r="C65" s="824"/>
      <c r="D65" s="824"/>
      <c r="E65" s="824"/>
      <c r="F65" s="824"/>
      <c r="G65" s="824"/>
      <c r="H65" s="824"/>
      <c r="I65" s="824"/>
      <c r="J65" s="824"/>
      <c r="K65" s="824"/>
      <c r="L65" s="825"/>
    </row>
    <row r="66" spans="2:12" ht="35.85" customHeight="1" x14ac:dyDescent="0.2">
      <c r="B66" s="819" t="s">
        <v>567</v>
      </c>
      <c r="C66" s="819"/>
      <c r="D66" s="819"/>
      <c r="E66" s="819"/>
      <c r="F66" s="819"/>
      <c r="G66" s="819"/>
      <c r="H66" s="819"/>
      <c r="I66" s="819"/>
      <c r="J66" s="819"/>
      <c r="K66" s="819"/>
      <c r="L66" s="819"/>
    </row>
    <row r="67" spans="2:12" ht="35.85" customHeight="1" thickBot="1" x14ac:dyDescent="0.25">
      <c r="B67" s="823" t="s">
        <v>934</v>
      </c>
      <c r="C67" s="823"/>
      <c r="D67" s="823"/>
      <c r="E67" s="823"/>
      <c r="F67" s="823"/>
      <c r="G67" s="823"/>
      <c r="H67" s="823"/>
      <c r="I67" s="823"/>
      <c r="J67" s="823"/>
      <c r="K67" s="823"/>
      <c r="L67" s="823"/>
    </row>
    <row r="68" spans="2:12" ht="35.85" customHeight="1" thickTop="1" thickBot="1" x14ac:dyDescent="0.25">
      <c r="B68" s="784" t="s">
        <v>563</v>
      </c>
      <c r="C68" s="785"/>
      <c r="D68" s="785"/>
      <c r="E68" s="785"/>
      <c r="F68" s="785"/>
      <c r="G68" s="785"/>
      <c r="H68" s="785"/>
      <c r="I68" s="785"/>
      <c r="J68" s="785"/>
      <c r="K68" s="785"/>
      <c r="L68" s="460" t="s">
        <v>169</v>
      </c>
    </row>
    <row r="69" spans="2:12" ht="35.85" customHeight="1" thickTop="1" thickBot="1" x14ac:dyDescent="0.25">
      <c r="B69" s="824"/>
      <c r="C69" s="824"/>
      <c r="D69" s="824"/>
      <c r="E69" s="824"/>
      <c r="F69" s="824"/>
      <c r="G69" s="824"/>
      <c r="H69" s="824"/>
      <c r="I69" s="824"/>
      <c r="J69" s="824"/>
      <c r="K69" s="824"/>
      <c r="L69" s="825"/>
    </row>
    <row r="70" spans="2:12" ht="35.85" customHeight="1" thickTop="1" thickBot="1" x14ac:dyDescent="0.25">
      <c r="B70" s="784" t="s">
        <v>564</v>
      </c>
      <c r="C70" s="785"/>
      <c r="D70" s="785"/>
      <c r="E70" s="785"/>
      <c r="F70" s="785"/>
      <c r="G70" s="785"/>
      <c r="H70" s="785"/>
      <c r="I70" s="785"/>
      <c r="J70" s="785"/>
      <c r="K70" s="785"/>
      <c r="L70" s="460" t="s">
        <v>169</v>
      </c>
    </row>
    <row r="71" spans="2:12" ht="35.85" customHeight="1" thickTop="1" x14ac:dyDescent="0.2">
      <c r="B71" s="824"/>
      <c r="C71" s="824"/>
      <c r="D71" s="824"/>
      <c r="E71" s="824"/>
      <c r="F71" s="824"/>
      <c r="G71" s="824"/>
      <c r="H71" s="824"/>
      <c r="I71" s="824"/>
      <c r="J71" s="824"/>
      <c r="K71" s="824"/>
      <c r="L71" s="825"/>
    </row>
    <row r="72" spans="2:12" ht="35.85" customHeight="1" x14ac:dyDescent="0.2">
      <c r="B72" s="819" t="s">
        <v>565</v>
      </c>
      <c r="C72" s="819"/>
      <c r="D72" s="819"/>
      <c r="E72" s="819"/>
      <c r="F72" s="819"/>
      <c r="G72" s="819"/>
      <c r="H72" s="819"/>
      <c r="I72" s="819"/>
      <c r="J72" s="819"/>
      <c r="K72" s="819"/>
      <c r="L72" s="819"/>
    </row>
    <row r="73" spans="2:12" ht="35.85" customHeight="1" x14ac:dyDescent="0.2">
      <c r="B73" s="823" t="s">
        <v>934</v>
      </c>
      <c r="C73" s="823"/>
      <c r="D73" s="823"/>
      <c r="E73" s="823"/>
      <c r="F73" s="823"/>
      <c r="G73" s="823"/>
      <c r="H73" s="823"/>
      <c r="I73" s="823"/>
      <c r="J73" s="823"/>
      <c r="K73" s="823"/>
      <c r="L73" s="823"/>
    </row>
    <row r="74" spans="2:12" ht="42" customHeight="1" x14ac:dyDescent="0.2">
      <c r="B74" s="819" t="s">
        <v>566</v>
      </c>
      <c r="C74" s="819"/>
      <c r="D74" s="819"/>
      <c r="E74" s="819"/>
      <c r="F74" s="819"/>
      <c r="G74" s="819"/>
      <c r="H74" s="819"/>
      <c r="I74" s="819"/>
      <c r="J74" s="819"/>
      <c r="K74" s="819"/>
      <c r="L74" s="819"/>
    </row>
    <row r="75" spans="2:12" ht="77.099999999999994" customHeight="1" x14ac:dyDescent="0.2">
      <c r="B75" s="821" t="s">
        <v>943</v>
      </c>
      <c r="C75" s="821"/>
      <c r="D75" s="821"/>
      <c r="E75" s="821"/>
      <c r="F75" s="821"/>
      <c r="G75" s="821"/>
      <c r="H75" s="821"/>
      <c r="I75" s="821"/>
      <c r="J75" s="821"/>
      <c r="K75" s="821"/>
      <c r="L75" s="821"/>
    </row>
    <row r="76" spans="2:12" ht="28.5" customHeight="1" x14ac:dyDescent="0.2">
      <c r="B76" s="820" t="s">
        <v>294</v>
      </c>
      <c r="C76" s="820"/>
      <c r="D76" s="820"/>
      <c r="E76" s="820"/>
      <c r="F76" s="820"/>
      <c r="G76" s="820"/>
      <c r="H76" s="820"/>
      <c r="I76" s="820"/>
      <c r="J76" s="820"/>
      <c r="K76" s="820"/>
      <c r="L76" s="820"/>
    </row>
    <row r="77" spans="2:12" ht="43.5" customHeight="1" x14ac:dyDescent="0.2">
      <c r="B77" s="819" t="s">
        <v>223</v>
      </c>
      <c r="C77" s="819"/>
      <c r="D77" s="819"/>
      <c r="E77" s="819"/>
      <c r="F77" s="819"/>
      <c r="G77" s="819"/>
      <c r="H77" s="819"/>
      <c r="I77" s="819"/>
      <c r="J77" s="819"/>
      <c r="K77" s="819"/>
      <c r="L77" s="819"/>
    </row>
    <row r="78" spans="2:12" ht="28.5" customHeight="1" x14ac:dyDescent="0.2">
      <c r="B78" s="821" t="s">
        <v>935</v>
      </c>
      <c r="C78" s="821"/>
      <c r="D78" s="821"/>
      <c r="E78" s="821"/>
      <c r="F78" s="821"/>
      <c r="G78" s="821"/>
      <c r="H78" s="821"/>
      <c r="I78" s="821"/>
      <c r="J78" s="821"/>
      <c r="K78" s="821"/>
      <c r="L78" s="821"/>
    </row>
    <row r="79" spans="2:12" ht="18.600000000000001" customHeight="1" x14ac:dyDescent="0.2">
      <c r="B79" s="820" t="s">
        <v>295</v>
      </c>
      <c r="C79" s="820"/>
      <c r="D79" s="820"/>
      <c r="E79" s="820"/>
      <c r="F79" s="820"/>
      <c r="G79" s="820"/>
      <c r="H79" s="820"/>
      <c r="I79" s="820"/>
      <c r="J79" s="820"/>
      <c r="K79" s="820"/>
      <c r="L79" s="820"/>
    </row>
    <row r="80" spans="2:12" ht="45" customHeight="1" x14ac:dyDescent="0.2">
      <c r="B80" s="819" t="s">
        <v>224</v>
      </c>
      <c r="C80" s="819"/>
      <c r="D80" s="819"/>
      <c r="E80" s="819"/>
      <c r="F80" s="819"/>
      <c r="G80" s="819"/>
      <c r="H80" s="819"/>
      <c r="I80" s="819"/>
      <c r="J80" s="819"/>
      <c r="K80" s="819"/>
      <c r="L80" s="819"/>
    </row>
    <row r="81" spans="2:12" ht="28.5" customHeight="1" x14ac:dyDescent="0.2">
      <c r="B81" s="821" t="s">
        <v>936</v>
      </c>
      <c r="C81" s="821"/>
      <c r="D81" s="821"/>
      <c r="E81" s="821"/>
      <c r="F81" s="821"/>
      <c r="G81" s="821"/>
      <c r="H81" s="821"/>
      <c r="I81" s="821"/>
      <c r="J81" s="821"/>
      <c r="K81" s="821"/>
      <c r="L81" s="821"/>
    </row>
    <row r="82" spans="2:12" ht="18.600000000000001" customHeight="1" thickBot="1" x14ac:dyDescent="0.25">
      <c r="B82" s="778" t="s">
        <v>296</v>
      </c>
      <c r="C82" s="779"/>
      <c r="D82" s="779"/>
      <c r="E82" s="779"/>
      <c r="F82" s="779"/>
      <c r="G82" s="779"/>
      <c r="H82" s="779"/>
      <c r="I82" s="779"/>
      <c r="J82" s="779"/>
      <c r="K82" s="779"/>
      <c r="L82" s="829"/>
    </row>
    <row r="83" spans="2:12" ht="31.35" customHeight="1" thickTop="1" thickBot="1" x14ac:dyDescent="0.25">
      <c r="B83" s="784" t="s">
        <v>568</v>
      </c>
      <c r="C83" s="785"/>
      <c r="D83" s="785"/>
      <c r="E83" s="785"/>
      <c r="F83" s="785"/>
      <c r="G83" s="785"/>
      <c r="H83" s="785"/>
      <c r="I83" s="785"/>
      <c r="J83" s="785"/>
      <c r="K83" s="785"/>
      <c r="L83" s="461" t="s">
        <v>169</v>
      </c>
    </row>
    <row r="84" spans="2:12" ht="31.35" customHeight="1" thickTop="1" thickBot="1" x14ac:dyDescent="0.25">
      <c r="B84" s="830"/>
      <c r="C84" s="830"/>
      <c r="D84" s="830"/>
      <c r="E84" s="830"/>
      <c r="F84" s="830"/>
      <c r="G84" s="830"/>
      <c r="H84" s="830"/>
      <c r="I84" s="830"/>
      <c r="J84" s="830"/>
      <c r="K84" s="830"/>
      <c r="L84" s="831"/>
    </row>
    <row r="85" spans="2:12" ht="31.35" customHeight="1" thickTop="1" thickBot="1" x14ac:dyDescent="0.25">
      <c r="B85" s="784" t="s">
        <v>569</v>
      </c>
      <c r="C85" s="785"/>
      <c r="D85" s="785"/>
      <c r="E85" s="785"/>
      <c r="F85" s="785"/>
      <c r="G85" s="785"/>
      <c r="H85" s="785"/>
      <c r="I85" s="785"/>
      <c r="J85" s="785"/>
      <c r="K85" s="785"/>
      <c r="L85" s="461" t="s">
        <v>91</v>
      </c>
    </row>
    <row r="86" spans="2:12" ht="31.35" customHeight="1" thickTop="1" thickBot="1" x14ac:dyDescent="0.25">
      <c r="B86" s="830"/>
      <c r="C86" s="830"/>
      <c r="D86" s="830"/>
      <c r="E86" s="830"/>
      <c r="F86" s="830"/>
      <c r="G86" s="830"/>
      <c r="H86" s="830"/>
      <c r="I86" s="830"/>
      <c r="J86" s="830"/>
      <c r="K86" s="830"/>
      <c r="L86" s="831"/>
    </row>
    <row r="87" spans="2:12" ht="31.35" customHeight="1" thickTop="1" thickBot="1" x14ac:dyDescent="0.25">
      <c r="B87" s="784" t="s">
        <v>570</v>
      </c>
      <c r="C87" s="785"/>
      <c r="D87" s="785"/>
      <c r="E87" s="785"/>
      <c r="F87" s="785"/>
      <c r="G87" s="785"/>
      <c r="H87" s="785"/>
      <c r="I87" s="785"/>
      <c r="J87" s="785"/>
      <c r="K87" s="785"/>
      <c r="L87" s="461" t="s">
        <v>91</v>
      </c>
    </row>
    <row r="88" spans="2:12" ht="31.35" customHeight="1" thickTop="1" x14ac:dyDescent="0.2">
      <c r="B88" s="784" t="s">
        <v>297</v>
      </c>
      <c r="C88" s="785"/>
      <c r="D88" s="785"/>
      <c r="E88" s="785"/>
      <c r="F88" s="785"/>
      <c r="G88" s="785"/>
      <c r="H88" s="785"/>
      <c r="I88" s="785"/>
      <c r="J88" s="785"/>
      <c r="K88" s="785"/>
      <c r="L88" s="828"/>
    </row>
    <row r="89" spans="2:12" ht="31.35" customHeight="1" thickBot="1" x14ac:dyDescent="0.25">
      <c r="B89" s="789"/>
      <c r="C89" s="790"/>
      <c r="D89" s="790"/>
      <c r="E89" s="790"/>
      <c r="F89" s="790"/>
      <c r="G89" s="790"/>
      <c r="H89" s="790"/>
      <c r="I89" s="790"/>
      <c r="J89" s="790"/>
      <c r="K89" s="790"/>
      <c r="L89" s="827"/>
    </row>
    <row r="90" spans="2:12" ht="43.35" customHeight="1" thickTop="1" thickBot="1" x14ac:dyDescent="0.25">
      <c r="B90" s="784" t="s">
        <v>571</v>
      </c>
      <c r="C90" s="785"/>
      <c r="D90" s="785"/>
      <c r="E90" s="785"/>
      <c r="F90" s="785"/>
      <c r="G90" s="785"/>
      <c r="H90" s="785"/>
      <c r="I90" s="785"/>
      <c r="J90" s="785"/>
      <c r="K90" s="785"/>
      <c r="L90" s="461" t="s">
        <v>91</v>
      </c>
    </row>
    <row r="91" spans="2:12" ht="31.35" customHeight="1" thickTop="1" x14ac:dyDescent="0.2">
      <c r="B91" s="784" t="s">
        <v>298</v>
      </c>
      <c r="C91" s="785"/>
      <c r="D91" s="785"/>
      <c r="E91" s="785"/>
      <c r="F91" s="785"/>
      <c r="G91" s="785"/>
      <c r="H91" s="785"/>
      <c r="I91" s="785"/>
      <c r="J91" s="785"/>
      <c r="K91" s="785"/>
      <c r="L91" s="828"/>
    </row>
    <row r="92" spans="2:12" ht="31.35" customHeight="1" x14ac:dyDescent="0.2">
      <c r="B92" s="789"/>
      <c r="C92" s="790"/>
      <c r="D92" s="790"/>
      <c r="E92" s="790"/>
      <c r="F92" s="790"/>
      <c r="G92" s="790"/>
      <c r="H92" s="790"/>
      <c r="I92" s="790"/>
      <c r="J92" s="790"/>
      <c r="K92" s="790"/>
      <c r="L92" s="822"/>
    </row>
    <row r="93" spans="2:12" ht="22.35" customHeight="1" x14ac:dyDescent="0.2">
      <c r="B93" s="819" t="s">
        <v>299</v>
      </c>
      <c r="C93" s="820"/>
      <c r="D93" s="820"/>
      <c r="E93" s="820"/>
      <c r="F93" s="820"/>
      <c r="G93" s="820"/>
      <c r="H93" s="820"/>
      <c r="I93" s="820"/>
      <c r="J93" s="820"/>
      <c r="K93" s="820"/>
      <c r="L93" s="820"/>
    </row>
    <row r="94" spans="2:12" ht="57" customHeight="1" x14ac:dyDescent="0.2">
      <c r="B94" s="832">
        <v>1</v>
      </c>
      <c r="C94" s="821"/>
      <c r="D94" s="821"/>
      <c r="E94" s="821"/>
      <c r="F94" s="821"/>
      <c r="G94" s="821"/>
      <c r="H94" s="821" t="s">
        <v>293</v>
      </c>
      <c r="I94" s="821"/>
      <c r="J94" s="821"/>
      <c r="K94" s="821"/>
      <c r="L94" s="821"/>
    </row>
    <row r="95" spans="2:12" ht="20.100000000000001" customHeight="1" x14ac:dyDescent="0.2">
      <c r="B95" s="778" t="s">
        <v>300</v>
      </c>
      <c r="C95" s="779"/>
      <c r="D95" s="779"/>
      <c r="E95" s="779"/>
      <c r="F95" s="779"/>
      <c r="G95" s="779"/>
      <c r="H95" s="779"/>
      <c r="I95" s="779"/>
      <c r="J95" s="779"/>
      <c r="K95" s="779"/>
      <c r="L95" s="780"/>
    </row>
    <row r="96" spans="2:12" ht="24" customHeight="1" x14ac:dyDescent="0.2">
      <c r="B96" s="820" t="s">
        <v>301</v>
      </c>
      <c r="C96" s="820"/>
      <c r="D96" s="820"/>
      <c r="E96" s="820"/>
      <c r="F96" s="820"/>
      <c r="G96" s="820"/>
      <c r="H96" s="820"/>
      <c r="I96" s="820"/>
      <c r="J96" s="820"/>
      <c r="K96" s="820"/>
      <c r="L96" s="820"/>
    </row>
    <row r="97" spans="2:12" ht="20.100000000000001" customHeight="1" x14ac:dyDescent="0.2">
      <c r="B97" s="819" t="s">
        <v>225</v>
      </c>
      <c r="C97" s="819"/>
      <c r="D97" s="819"/>
      <c r="E97" s="819"/>
      <c r="F97" s="819"/>
      <c r="G97" s="819"/>
      <c r="H97" s="819"/>
      <c r="I97" s="819"/>
      <c r="J97" s="819"/>
      <c r="K97" s="819"/>
      <c r="L97" s="819"/>
    </row>
    <row r="98" spans="2:12" s="24" customFormat="1" ht="47.1" customHeight="1" x14ac:dyDescent="0.2">
      <c r="B98" s="821" t="s">
        <v>937</v>
      </c>
      <c r="C98" s="821"/>
      <c r="D98" s="821"/>
      <c r="E98" s="821"/>
      <c r="F98" s="821"/>
      <c r="G98" s="821"/>
      <c r="H98" s="821"/>
      <c r="I98" s="821"/>
      <c r="J98" s="821"/>
      <c r="K98" s="821"/>
      <c r="L98" s="821"/>
    </row>
    <row r="99" spans="2:12" ht="18.600000000000001" customHeight="1" x14ac:dyDescent="0.2">
      <c r="B99" s="820" t="s">
        <v>302</v>
      </c>
      <c r="C99" s="820"/>
      <c r="D99" s="820"/>
      <c r="E99" s="820"/>
      <c r="F99" s="820"/>
      <c r="G99" s="820"/>
      <c r="H99" s="820"/>
      <c r="I99" s="820"/>
      <c r="J99" s="820"/>
      <c r="K99" s="820"/>
      <c r="L99" s="820"/>
    </row>
    <row r="100" spans="2:12" ht="26.85" customHeight="1" thickBot="1" x14ac:dyDescent="0.25">
      <c r="B100" s="819" t="s">
        <v>572</v>
      </c>
      <c r="C100" s="819"/>
      <c r="D100" s="819"/>
      <c r="E100" s="819"/>
      <c r="F100" s="819"/>
      <c r="G100" s="819"/>
      <c r="H100" s="819"/>
      <c r="I100" s="819"/>
      <c r="J100" s="819"/>
      <c r="K100" s="819"/>
      <c r="L100" s="782"/>
    </row>
    <row r="101" spans="2:12" ht="29.85" customHeight="1" thickTop="1" thickBot="1" x14ac:dyDescent="0.25">
      <c r="B101" s="784" t="s">
        <v>573</v>
      </c>
      <c r="C101" s="785"/>
      <c r="D101" s="785"/>
      <c r="E101" s="785"/>
      <c r="F101" s="785"/>
      <c r="G101" s="785"/>
      <c r="H101" s="785"/>
      <c r="I101" s="785" t="s">
        <v>292</v>
      </c>
      <c r="J101" s="785"/>
      <c r="K101" s="785"/>
      <c r="L101" s="461" t="s">
        <v>91</v>
      </c>
    </row>
    <row r="102" spans="2:12" ht="29.85" customHeight="1" thickTop="1" thickBot="1" x14ac:dyDescent="0.25">
      <c r="B102" s="789"/>
      <c r="C102" s="790"/>
      <c r="D102" s="790"/>
      <c r="E102" s="790"/>
      <c r="F102" s="790"/>
      <c r="G102" s="790"/>
      <c r="H102" s="790"/>
      <c r="I102" s="790" t="s">
        <v>293</v>
      </c>
      <c r="J102" s="790"/>
      <c r="K102" s="790"/>
      <c r="L102" s="795"/>
    </row>
    <row r="103" spans="2:12" ht="29.85" customHeight="1" thickTop="1" thickBot="1" x14ac:dyDescent="0.25">
      <c r="B103" s="784" t="s">
        <v>575</v>
      </c>
      <c r="C103" s="785"/>
      <c r="D103" s="785"/>
      <c r="E103" s="785"/>
      <c r="F103" s="785"/>
      <c r="G103" s="785"/>
      <c r="H103" s="785" t="s">
        <v>292</v>
      </c>
      <c r="I103" s="785" t="s">
        <v>292</v>
      </c>
      <c r="J103" s="785"/>
      <c r="K103" s="785"/>
      <c r="L103" s="461" t="s">
        <v>91</v>
      </c>
    </row>
    <row r="104" spans="2:12" ht="29.85" customHeight="1" thickTop="1" thickBot="1" x14ac:dyDescent="0.25">
      <c r="B104" s="789"/>
      <c r="C104" s="790"/>
      <c r="D104" s="790"/>
      <c r="E104" s="790"/>
      <c r="F104" s="790"/>
      <c r="G104" s="790"/>
      <c r="H104" s="790" t="s">
        <v>293</v>
      </c>
      <c r="I104" s="790" t="s">
        <v>293</v>
      </c>
      <c r="J104" s="790"/>
      <c r="K104" s="790"/>
      <c r="L104" s="795"/>
    </row>
    <row r="105" spans="2:12" ht="29.85" customHeight="1" thickTop="1" thickBot="1" x14ac:dyDescent="0.25">
      <c r="B105" s="784" t="s">
        <v>574</v>
      </c>
      <c r="C105" s="785"/>
      <c r="D105" s="785"/>
      <c r="E105" s="785"/>
      <c r="F105" s="785"/>
      <c r="G105" s="785"/>
      <c r="H105" s="785" t="s">
        <v>292</v>
      </c>
      <c r="I105" s="785" t="s">
        <v>292</v>
      </c>
      <c r="J105" s="785"/>
      <c r="K105" s="785"/>
      <c r="L105" s="461" t="s">
        <v>91</v>
      </c>
    </row>
    <row r="106" spans="2:12" ht="29.85" customHeight="1" thickTop="1" thickBot="1" x14ac:dyDescent="0.25">
      <c r="B106" s="789"/>
      <c r="C106" s="790"/>
      <c r="D106" s="790"/>
      <c r="E106" s="790"/>
      <c r="F106" s="790"/>
      <c r="G106" s="790"/>
      <c r="H106" s="790" t="s">
        <v>293</v>
      </c>
      <c r="I106" s="790" t="s">
        <v>293</v>
      </c>
      <c r="J106" s="790"/>
      <c r="K106" s="790"/>
      <c r="L106" s="795"/>
    </row>
    <row r="107" spans="2:12" ht="29.85" customHeight="1" thickTop="1" thickBot="1" x14ac:dyDescent="0.25">
      <c r="B107" s="784" t="s">
        <v>739</v>
      </c>
      <c r="C107" s="785"/>
      <c r="D107" s="785"/>
      <c r="E107" s="785"/>
      <c r="F107" s="785"/>
      <c r="G107" s="785"/>
      <c r="H107" s="785" t="s">
        <v>292</v>
      </c>
      <c r="I107" s="785" t="s">
        <v>292</v>
      </c>
      <c r="J107" s="785"/>
      <c r="K107" s="785"/>
      <c r="L107" s="461" t="s">
        <v>91</v>
      </c>
    </row>
    <row r="108" spans="2:12" ht="29.85" customHeight="1" thickTop="1" thickBot="1" x14ac:dyDescent="0.25">
      <c r="B108" s="789"/>
      <c r="C108" s="790"/>
      <c r="D108" s="790"/>
      <c r="E108" s="790"/>
      <c r="F108" s="790"/>
      <c r="G108" s="790"/>
      <c r="H108" s="790" t="s">
        <v>293</v>
      </c>
      <c r="I108" s="790" t="s">
        <v>293</v>
      </c>
      <c r="J108" s="790"/>
      <c r="K108" s="790"/>
      <c r="L108" s="795"/>
    </row>
    <row r="109" spans="2:12" ht="29.85" customHeight="1" thickTop="1" thickBot="1" x14ac:dyDescent="0.25">
      <c r="B109" s="784" t="s">
        <v>303</v>
      </c>
      <c r="C109" s="785"/>
      <c r="D109" s="785"/>
      <c r="E109" s="785"/>
      <c r="F109" s="785"/>
      <c r="G109" s="785"/>
      <c r="H109" s="785" t="s">
        <v>292</v>
      </c>
      <c r="I109" s="785" t="s">
        <v>292</v>
      </c>
      <c r="J109" s="785"/>
      <c r="K109" s="785"/>
      <c r="L109" s="461" t="s">
        <v>91</v>
      </c>
    </row>
    <row r="110" spans="2:12" ht="29.85" customHeight="1" thickTop="1" thickBot="1" x14ac:dyDescent="0.25">
      <c r="B110" s="789"/>
      <c r="C110" s="790"/>
      <c r="D110" s="790"/>
      <c r="E110" s="790"/>
      <c r="F110" s="790"/>
      <c r="G110" s="790"/>
      <c r="H110" s="790" t="s">
        <v>293</v>
      </c>
      <c r="I110" s="790" t="s">
        <v>293</v>
      </c>
      <c r="J110" s="790"/>
      <c r="K110" s="790"/>
      <c r="L110" s="795"/>
    </row>
    <row r="111" spans="2:12" ht="29.85" customHeight="1" thickTop="1" thickBot="1" x14ac:dyDescent="0.25">
      <c r="B111" s="784" t="s">
        <v>304</v>
      </c>
      <c r="C111" s="785"/>
      <c r="D111" s="785"/>
      <c r="E111" s="785"/>
      <c r="F111" s="785"/>
      <c r="G111" s="785"/>
      <c r="H111" s="785" t="s">
        <v>292</v>
      </c>
      <c r="I111" s="785" t="s">
        <v>292</v>
      </c>
      <c r="J111" s="785"/>
      <c r="K111" s="785"/>
      <c r="L111" s="461" t="s">
        <v>91</v>
      </c>
    </row>
    <row r="112" spans="2:12" ht="29.85" customHeight="1" thickTop="1" thickBot="1" x14ac:dyDescent="0.25">
      <c r="B112" s="789"/>
      <c r="C112" s="790"/>
      <c r="D112" s="790"/>
      <c r="E112" s="790"/>
      <c r="F112" s="790"/>
      <c r="G112" s="790"/>
      <c r="H112" s="790" t="s">
        <v>293</v>
      </c>
      <c r="I112" s="790" t="s">
        <v>293</v>
      </c>
      <c r="J112" s="790"/>
      <c r="K112" s="790"/>
      <c r="L112" s="795"/>
    </row>
    <row r="113" spans="2:12" ht="29.85" customHeight="1" thickTop="1" thickBot="1" x14ac:dyDescent="0.25">
      <c r="B113" s="784" t="s">
        <v>305</v>
      </c>
      <c r="C113" s="785"/>
      <c r="D113" s="785"/>
      <c r="E113" s="785"/>
      <c r="F113" s="785"/>
      <c r="G113" s="785"/>
      <c r="H113" s="785" t="s">
        <v>292</v>
      </c>
      <c r="I113" s="785" t="s">
        <v>292</v>
      </c>
      <c r="J113" s="785"/>
      <c r="K113" s="785"/>
      <c r="L113" s="461" t="s">
        <v>169</v>
      </c>
    </row>
    <row r="114" spans="2:12" ht="29.85" customHeight="1" thickTop="1" thickBot="1" x14ac:dyDescent="0.25">
      <c r="B114" s="789" t="s">
        <v>938</v>
      </c>
      <c r="C114" s="790"/>
      <c r="D114" s="790"/>
      <c r="E114" s="790"/>
      <c r="F114" s="790"/>
      <c r="G114" s="790"/>
      <c r="H114" s="790" t="s">
        <v>293</v>
      </c>
      <c r="I114" s="790" t="s">
        <v>293</v>
      </c>
      <c r="J114" s="790"/>
      <c r="K114" s="790"/>
      <c r="L114" s="795"/>
    </row>
    <row r="115" spans="2:12" ht="29.85" customHeight="1" thickTop="1" thickBot="1" x14ac:dyDescent="0.25">
      <c r="B115" s="784" t="s">
        <v>306</v>
      </c>
      <c r="C115" s="785"/>
      <c r="D115" s="785"/>
      <c r="E115" s="785"/>
      <c r="F115" s="785"/>
      <c r="G115" s="785"/>
      <c r="H115" s="785" t="s">
        <v>292</v>
      </c>
      <c r="I115" s="785" t="s">
        <v>292</v>
      </c>
      <c r="J115" s="785"/>
      <c r="K115" s="785"/>
      <c r="L115" s="461" t="s">
        <v>91</v>
      </c>
    </row>
    <row r="116" spans="2:12" ht="29.85" customHeight="1" thickTop="1" x14ac:dyDescent="0.2">
      <c r="B116" s="789"/>
      <c r="C116" s="790"/>
      <c r="D116" s="790"/>
      <c r="E116" s="790"/>
      <c r="F116" s="790"/>
      <c r="G116" s="790"/>
      <c r="H116" s="790" t="s">
        <v>293</v>
      </c>
      <c r="I116" s="790" t="s">
        <v>293</v>
      </c>
      <c r="J116" s="790"/>
      <c r="K116" s="790"/>
      <c r="L116" s="792"/>
    </row>
    <row r="117" spans="2:12" ht="15" customHeight="1" x14ac:dyDescent="0.2">
      <c r="B117" s="778" t="s">
        <v>339</v>
      </c>
      <c r="C117" s="779"/>
      <c r="D117" s="779"/>
      <c r="E117" s="779"/>
      <c r="F117" s="779"/>
      <c r="G117" s="779"/>
      <c r="H117" s="779"/>
      <c r="I117" s="779"/>
      <c r="J117" s="779"/>
      <c r="K117" s="779"/>
      <c r="L117" s="780"/>
    </row>
    <row r="118" spans="2:12" ht="48.6" customHeight="1" x14ac:dyDescent="0.2">
      <c r="B118" s="819" t="s">
        <v>226</v>
      </c>
      <c r="C118" s="819"/>
      <c r="D118" s="819"/>
      <c r="E118" s="819"/>
      <c r="F118" s="819"/>
      <c r="G118" s="819"/>
      <c r="H118" s="819"/>
      <c r="I118" s="819"/>
      <c r="J118" s="819"/>
      <c r="K118" s="819"/>
      <c r="L118" s="819"/>
    </row>
    <row r="119" spans="2:12" ht="61.35" customHeight="1" x14ac:dyDescent="0.2">
      <c r="B119" s="821" t="s">
        <v>939</v>
      </c>
      <c r="C119" s="821"/>
      <c r="D119" s="821"/>
      <c r="E119" s="821"/>
      <c r="F119" s="821"/>
      <c r="G119" s="821"/>
      <c r="H119" s="821"/>
      <c r="I119" s="821"/>
      <c r="J119" s="821"/>
      <c r="K119" s="821"/>
      <c r="L119" s="821"/>
    </row>
    <row r="120" spans="2:12" ht="18.600000000000001" customHeight="1" x14ac:dyDescent="0.2">
      <c r="B120" s="778" t="s">
        <v>340</v>
      </c>
      <c r="C120" s="779"/>
      <c r="D120" s="779"/>
      <c r="E120" s="779"/>
      <c r="F120" s="779"/>
      <c r="G120" s="779"/>
      <c r="H120" s="779"/>
      <c r="I120" s="779"/>
      <c r="J120" s="779"/>
      <c r="K120" s="779"/>
      <c r="L120" s="780"/>
    </row>
    <row r="121" spans="2:12" ht="47.1" customHeight="1" x14ac:dyDescent="0.2">
      <c r="B121" s="819" t="s">
        <v>341</v>
      </c>
      <c r="C121" s="819"/>
      <c r="D121" s="819"/>
      <c r="E121" s="819"/>
      <c r="F121" s="819"/>
      <c r="G121" s="819"/>
      <c r="H121" s="819"/>
      <c r="I121" s="819"/>
      <c r="J121" s="819"/>
      <c r="K121" s="819"/>
      <c r="L121" s="819"/>
    </row>
    <row r="122" spans="2:12" ht="91.35" customHeight="1" x14ac:dyDescent="0.2">
      <c r="B122" s="821" t="s">
        <v>940</v>
      </c>
      <c r="C122" s="821"/>
      <c r="D122" s="821"/>
      <c r="E122" s="821"/>
      <c r="F122" s="821"/>
      <c r="G122" s="821"/>
      <c r="H122" s="821"/>
      <c r="I122" s="821"/>
      <c r="J122" s="821"/>
      <c r="K122" s="821"/>
      <c r="L122" s="821"/>
    </row>
    <row r="123" spans="2:12" ht="18.600000000000001" customHeight="1" x14ac:dyDescent="0.2">
      <c r="B123" s="768" t="s">
        <v>852</v>
      </c>
      <c r="C123" s="769"/>
      <c r="D123" s="769"/>
      <c r="E123" s="769"/>
      <c r="F123" s="769"/>
      <c r="G123" s="769"/>
      <c r="H123" s="769"/>
      <c r="I123" s="769"/>
      <c r="J123" s="769"/>
      <c r="K123" s="769"/>
      <c r="L123" s="770"/>
    </row>
    <row r="124" spans="2:12" ht="52.35" customHeight="1" thickBot="1" x14ac:dyDescent="0.25">
      <c r="B124" s="771" t="s">
        <v>853</v>
      </c>
      <c r="C124" s="771"/>
      <c r="D124" s="771"/>
      <c r="E124" s="771"/>
      <c r="F124" s="771"/>
      <c r="G124" s="771"/>
      <c r="H124" s="771"/>
      <c r="I124" s="771"/>
      <c r="J124" s="771"/>
      <c r="K124" s="771"/>
      <c r="L124" s="771"/>
    </row>
    <row r="125" spans="2:12" ht="169.5" customHeight="1" thickBot="1" x14ac:dyDescent="0.25">
      <c r="B125" s="772"/>
      <c r="C125" s="773"/>
      <c r="D125" s="773"/>
      <c r="E125" s="773"/>
      <c r="F125" s="773"/>
      <c r="G125" s="773"/>
      <c r="H125" s="773"/>
      <c r="I125" s="773"/>
      <c r="J125" s="773"/>
      <c r="K125" s="773"/>
      <c r="L125" s="774"/>
    </row>
  </sheetData>
  <sheetProtection algorithmName="SHA-512" hashValue="XE5jYSTkALzt5oRnfUz6x5mFBJK787dSCPHn0ZJdSdlxLCo7oxTuwFcsDqrWcQLD9XkQ+gIg39G5EEBJOtE9xQ==" saltValue="oTlqhHn6avadzBdGsvkreQ==" spinCount="100000" sheet="1" objects="1" scenarios="1"/>
  <mergeCells count="140">
    <mergeCell ref="B91:L91"/>
    <mergeCell ref="B93:L93"/>
    <mergeCell ref="B94:L94"/>
    <mergeCell ref="B101:K101"/>
    <mergeCell ref="B102:L102"/>
    <mergeCell ref="B95:L95"/>
    <mergeCell ref="B96:L96"/>
    <mergeCell ref="B92:L92"/>
    <mergeCell ref="B107:K107"/>
    <mergeCell ref="B109:K109"/>
    <mergeCell ref="B108:L108"/>
    <mergeCell ref="B110:L110"/>
    <mergeCell ref="B103:K103"/>
    <mergeCell ref="B105:K105"/>
    <mergeCell ref="B104:L104"/>
    <mergeCell ref="B106:L106"/>
    <mergeCell ref="B97:L97"/>
    <mergeCell ref="B98:L98"/>
    <mergeCell ref="B99:L99"/>
    <mergeCell ref="B100:L100"/>
    <mergeCell ref="B118:L118"/>
    <mergeCell ref="B119:L119"/>
    <mergeCell ref="B120:L120"/>
    <mergeCell ref="B122:L122"/>
    <mergeCell ref="B121:L121"/>
    <mergeCell ref="B115:K115"/>
    <mergeCell ref="B116:L116"/>
    <mergeCell ref="B111:K111"/>
    <mergeCell ref="B113:K113"/>
    <mergeCell ref="B112:L112"/>
    <mergeCell ref="B114:L114"/>
    <mergeCell ref="B117:L117"/>
    <mergeCell ref="B89:L89"/>
    <mergeCell ref="B88:L88"/>
    <mergeCell ref="B82:L82"/>
    <mergeCell ref="B76:L76"/>
    <mergeCell ref="B77:L77"/>
    <mergeCell ref="B78:L78"/>
    <mergeCell ref="B79:L79"/>
    <mergeCell ref="B80:L80"/>
    <mergeCell ref="B81:L81"/>
    <mergeCell ref="B83:K83"/>
    <mergeCell ref="B84:L84"/>
    <mergeCell ref="B85:K85"/>
    <mergeCell ref="B86:L86"/>
    <mergeCell ref="B87:K87"/>
    <mergeCell ref="B90:K90"/>
    <mergeCell ref="B53:L53"/>
    <mergeCell ref="B54:L54"/>
    <mergeCell ref="B72:L72"/>
    <mergeCell ref="B73:L73"/>
    <mergeCell ref="B74:L74"/>
    <mergeCell ref="B75:L75"/>
    <mergeCell ref="B67:L67"/>
    <mergeCell ref="B70:K70"/>
    <mergeCell ref="B71:L71"/>
    <mergeCell ref="B66:L66"/>
    <mergeCell ref="B63:L63"/>
    <mergeCell ref="B64:K64"/>
    <mergeCell ref="B65:L65"/>
    <mergeCell ref="B68:K68"/>
    <mergeCell ref="B69:L69"/>
    <mergeCell ref="B62:K62"/>
    <mergeCell ref="B61:L61"/>
    <mergeCell ref="B55:L55"/>
    <mergeCell ref="B56:L56"/>
    <mergeCell ref="B57:L57"/>
    <mergeCell ref="B58:L58"/>
    <mergeCell ref="B59:L59"/>
    <mergeCell ref="B60:L60"/>
    <mergeCell ref="B49:L49"/>
    <mergeCell ref="B50:L50"/>
    <mergeCell ref="B51:L51"/>
    <mergeCell ref="B52:L52"/>
    <mergeCell ref="B31:L31"/>
    <mergeCell ref="B32:L32"/>
    <mergeCell ref="B33:L33"/>
    <mergeCell ref="B34:L34"/>
    <mergeCell ref="B35:L35"/>
    <mergeCell ref="B36:L36"/>
    <mergeCell ref="B43:L43"/>
    <mergeCell ref="B44:L44"/>
    <mergeCell ref="B45:L45"/>
    <mergeCell ref="B46:L46"/>
    <mergeCell ref="B47:L47"/>
    <mergeCell ref="B48:L48"/>
    <mergeCell ref="B37:L37"/>
    <mergeCell ref="B38:L38"/>
    <mergeCell ref="B39:L39"/>
    <mergeCell ref="B40:L40"/>
    <mergeCell ref="B41:L41"/>
    <mergeCell ref="B42:L42"/>
    <mergeCell ref="B30:D30"/>
    <mergeCell ref="E30:F30"/>
    <mergeCell ref="G30:H30"/>
    <mergeCell ref="I30:J30"/>
    <mergeCell ref="K30:L30"/>
    <mergeCell ref="B25:L25"/>
    <mergeCell ref="B26:L26"/>
    <mergeCell ref="B28:L28"/>
    <mergeCell ref="B29:D29"/>
    <mergeCell ref="E29:F29"/>
    <mergeCell ref="G29:H29"/>
    <mergeCell ref="I29:J29"/>
    <mergeCell ref="K29:L29"/>
    <mergeCell ref="B27:F27"/>
    <mergeCell ref="G27:L27"/>
    <mergeCell ref="E2:I2"/>
    <mergeCell ref="B5:K5"/>
    <mergeCell ref="B6:L6"/>
    <mergeCell ref="B7:L7"/>
    <mergeCell ref="B9:L9"/>
    <mergeCell ref="B10:F10"/>
    <mergeCell ref="G10:L10"/>
    <mergeCell ref="B3:E3"/>
    <mergeCell ref="F3:L3"/>
    <mergeCell ref="B123:L123"/>
    <mergeCell ref="B124:L124"/>
    <mergeCell ref="B125:L125"/>
    <mergeCell ref="B11:F11"/>
    <mergeCell ref="G11:L11"/>
    <mergeCell ref="B12:F12"/>
    <mergeCell ref="G12:L12"/>
    <mergeCell ref="B13:F13"/>
    <mergeCell ref="G13:L13"/>
    <mergeCell ref="B21:L21"/>
    <mergeCell ref="B22:L22"/>
    <mergeCell ref="B23:L23"/>
    <mergeCell ref="B24:L24"/>
    <mergeCell ref="B19:H19"/>
    <mergeCell ref="I19:L19"/>
    <mergeCell ref="B20:L20"/>
    <mergeCell ref="B14:F14"/>
    <mergeCell ref="G14:L14"/>
    <mergeCell ref="B15:F15"/>
    <mergeCell ref="G15:L15"/>
    <mergeCell ref="B17:H17"/>
    <mergeCell ref="I17:L17"/>
    <mergeCell ref="B18:L18"/>
    <mergeCell ref="B16:L16"/>
  </mergeCells>
  <conditionalFormatting sqref="G27:L27">
    <cfRule type="expression" dxfId="49" priority="70">
      <formula>LEN(G27)=0</formula>
    </cfRule>
  </conditionalFormatting>
  <conditionalFormatting sqref="I17:L17">
    <cfRule type="expression" dxfId="48" priority="69">
      <formula>LEN(I17)=0</formula>
    </cfRule>
  </conditionalFormatting>
  <conditionalFormatting sqref="I19:L19">
    <cfRule type="expression" dxfId="47" priority="67">
      <formula>LEN(I19)=0</formula>
    </cfRule>
  </conditionalFormatting>
  <conditionalFormatting sqref="L83">
    <cfRule type="expression" dxfId="46" priority="48">
      <formula>LEN(L83)=0</formula>
    </cfRule>
  </conditionalFormatting>
  <conditionalFormatting sqref="L115">
    <cfRule type="expression" dxfId="45" priority="37">
      <formula>LEN(L115)=0</formula>
    </cfRule>
  </conditionalFormatting>
  <conditionalFormatting sqref="L85">
    <cfRule type="expression" dxfId="44" priority="47">
      <formula>LEN(L85)=0</formula>
    </cfRule>
  </conditionalFormatting>
  <conditionalFormatting sqref="L87">
    <cfRule type="expression" dxfId="43" priority="46">
      <formula>LEN(L87)=0</formula>
    </cfRule>
  </conditionalFormatting>
  <conditionalFormatting sqref="L90">
    <cfRule type="expression" dxfId="42" priority="45">
      <formula>LEN(L90)=0</formula>
    </cfRule>
  </conditionalFormatting>
  <conditionalFormatting sqref="L101">
    <cfRule type="expression" dxfId="41" priority="44">
      <formula>LEN(L101)=0</formula>
    </cfRule>
  </conditionalFormatting>
  <conditionalFormatting sqref="L103">
    <cfRule type="expression" dxfId="40" priority="43">
      <formula>LEN(L103)=0</formula>
    </cfRule>
  </conditionalFormatting>
  <conditionalFormatting sqref="L105">
    <cfRule type="expression" dxfId="39" priority="42">
      <formula>LEN(L105)=0</formula>
    </cfRule>
  </conditionalFormatting>
  <conditionalFormatting sqref="L107">
    <cfRule type="expression" dxfId="38" priority="41">
      <formula>LEN(L107)=0</formula>
    </cfRule>
  </conditionalFormatting>
  <conditionalFormatting sqref="L109">
    <cfRule type="expression" dxfId="37" priority="40">
      <formula>LEN(L109)=0</formula>
    </cfRule>
  </conditionalFormatting>
  <conditionalFormatting sqref="L111">
    <cfRule type="expression" dxfId="36" priority="39">
      <formula>LEN(L111)=0</formula>
    </cfRule>
  </conditionalFormatting>
  <conditionalFormatting sqref="L113">
    <cfRule type="expression" dxfId="35" priority="38">
      <formula>LEN(L113)=0</formula>
    </cfRule>
  </conditionalFormatting>
  <conditionalFormatting sqref="B89">
    <cfRule type="expression" dxfId="34" priority="10">
      <formula>AND(OR(LEN(L87)=0,EXACT(L87,"YES")),LEN(B89)=0)</formula>
    </cfRule>
    <cfRule type="expression" dxfId="33" priority="35">
      <formula>EXACT(L87,"NO")</formula>
    </cfRule>
  </conditionalFormatting>
  <conditionalFormatting sqref="B92">
    <cfRule type="expression" dxfId="32" priority="9">
      <formula>AND(OR(LEN(L90)=0,EXACT(L90,"YES")),LEN(B92)=0)</formula>
    </cfRule>
    <cfRule type="expression" dxfId="31" priority="34">
      <formula>EXACT(L90,"NO")</formula>
    </cfRule>
  </conditionalFormatting>
  <conditionalFormatting sqref="B102">
    <cfRule type="expression" dxfId="30" priority="8">
      <formula>AND(OR(LEN(L101)=0,EXACT(L101,"YES")),LEN(B102)=0)</formula>
    </cfRule>
    <cfRule type="expression" dxfId="29" priority="33">
      <formula>EXACT(L101,"NO")</formula>
    </cfRule>
  </conditionalFormatting>
  <conditionalFormatting sqref="B104">
    <cfRule type="expression" dxfId="28" priority="7">
      <formula>EXACT(L103,"NO")</formula>
    </cfRule>
    <cfRule type="expression" dxfId="27" priority="32">
      <formula>AND(OR(LEN(L103)=0,EXACT(L103,"YES")),LEN(B104)=0)</formula>
    </cfRule>
  </conditionalFormatting>
  <conditionalFormatting sqref="B106">
    <cfRule type="expression" dxfId="26" priority="6">
      <formula>AND(OR(LEN(L105)=0,EXACT(L105,"YES")),LEN(B106)=0)</formula>
    </cfRule>
  </conditionalFormatting>
  <conditionalFormatting sqref="B108">
    <cfRule type="expression" dxfId="25" priority="5">
      <formula>AND(OR(LEN(L107)=0,EXACT(L107,"YES")),LEN(B108)=0)</formula>
    </cfRule>
  </conditionalFormatting>
  <conditionalFormatting sqref="B110">
    <cfRule type="expression" dxfId="24" priority="4">
      <formula>AND(OR(LEN(L109)=0,EXACT(L109,"YES")),LEN(B110)=0)</formula>
    </cfRule>
  </conditionalFormatting>
  <conditionalFormatting sqref="B112">
    <cfRule type="expression" dxfId="23" priority="3">
      <formula>AND(OR(LEN(L111)=0,EXACT(L111,"YES")),LEN(B112)=0)</formula>
    </cfRule>
  </conditionalFormatting>
  <conditionalFormatting sqref="B114">
    <cfRule type="expression" dxfId="22" priority="2">
      <formula>AND(OR(LEN(L113)=0,EXACT(L113,"YES")),LEN(B114)=0)</formula>
    </cfRule>
    <cfRule type="expression" dxfId="21" priority="27">
      <formula>EXACT(L113,"NO")</formula>
    </cfRule>
  </conditionalFormatting>
  <conditionalFormatting sqref="B116">
    <cfRule type="expression" dxfId="20" priority="1">
      <formula>AND(OR(LEN(L115)=0,EXACT(L115,"YES")),LEN(B116)=0)</formula>
    </cfRule>
    <cfRule type="expression" dxfId="19" priority="26">
      <formula>EXACT(L115,"NO")</formula>
    </cfRule>
  </conditionalFormatting>
  <conditionalFormatting sqref="B18">
    <cfRule type="expression" dxfId="18" priority="16">
      <formula>AND(OR(LEN(I17)=0,LEN(I17)&gt;5),LEN(B18)=0)</formula>
    </cfRule>
    <cfRule type="expression" dxfId="17" priority="25">
      <formula>AND(LEN(I17)&gt;0,LEN(I17)&lt;6)</formula>
    </cfRule>
  </conditionalFormatting>
  <conditionalFormatting sqref="B20">
    <cfRule type="expression" dxfId="16" priority="15">
      <formula>AND(OR(LEN(I19)=0,LEN(I19)&gt;5),LEN(B20)=0)</formula>
    </cfRule>
    <cfRule type="expression" dxfId="15" priority="24">
      <formula>AND(LEN(I19)&gt;0,LEN(I19)&lt;6)</formula>
    </cfRule>
  </conditionalFormatting>
  <conditionalFormatting sqref="E30">
    <cfRule type="expression" dxfId="14" priority="14">
      <formula>OR(LEN(G27)=0,AND(LEN(G27)&gt;50,LEN(E30)=0))</formula>
    </cfRule>
    <cfRule type="expression" dxfId="13" priority="23">
      <formula>AND(LEN(G27)&gt;0,LEN(G27)&lt;45)</formula>
    </cfRule>
  </conditionalFormatting>
  <conditionalFormatting sqref="G30">
    <cfRule type="expression" dxfId="12" priority="13">
      <formula>OR(LEN(G27)=0,AND(LEN(G27)&gt;50,LEN(G30)=0))</formula>
    </cfRule>
    <cfRule type="expression" dxfId="11" priority="22">
      <formula>AND(LEN(G27)&gt;0,LEN(G27)&lt;45)</formula>
    </cfRule>
  </conditionalFormatting>
  <conditionalFormatting sqref="I30">
    <cfRule type="expression" dxfId="10" priority="12">
      <formula>OR(LEN(G27)=0,AND(LEN(G27)&gt;50,LEN(I30)=0))</formula>
    </cfRule>
    <cfRule type="expression" dxfId="9" priority="21">
      <formula>AND(LEN(G27)&gt;0,LEN(G27)&lt;45)</formula>
    </cfRule>
  </conditionalFormatting>
  <conditionalFormatting sqref="K30">
    <cfRule type="expression" dxfId="8" priority="11">
      <formula>OR(LEN(G27)=0,AND(LEN(G27)&gt;50,LEN(K30)=0))</formula>
    </cfRule>
    <cfRule type="expression" dxfId="7" priority="20">
      <formula>AND(LEN(G27)&gt;0,LEN(G27)&lt;45)</formula>
    </cfRule>
  </conditionalFormatting>
  <conditionalFormatting sqref="B39">
    <cfRule type="expression" dxfId="6" priority="18">
      <formula>OR(LEN(G27)=0,AND(AND(LEN(G27)&lt;50,LEN(G27)&gt;10),LEN(B39)=0))</formula>
    </cfRule>
  </conditionalFormatting>
  <conditionalFormatting sqref="B106:L106">
    <cfRule type="expression" dxfId="5" priority="31">
      <formula>EXACT(L105,"NO")</formula>
    </cfRule>
  </conditionalFormatting>
  <conditionalFormatting sqref="B108:L108">
    <cfRule type="expression" dxfId="4" priority="30">
      <formula>EXACT(L107,"NO")</formula>
    </cfRule>
  </conditionalFormatting>
  <conditionalFormatting sqref="B110:L110">
    <cfRule type="expression" dxfId="3" priority="29">
      <formula>EXACT(L109,"NO")</formula>
    </cfRule>
  </conditionalFormatting>
  <conditionalFormatting sqref="B112:L112">
    <cfRule type="expression" dxfId="2" priority="28">
      <formula>EXACT(L111,"NO")</formula>
    </cfRule>
  </conditionalFormatting>
  <pageMargins left="0.70866141732283472" right="0.70866141732283472" top="0.74803149606299213" bottom="0.74803149606299213" header="0.31496062992125984" footer="0.31496062992125984"/>
  <pageSetup paperSize="9" fitToHeight="0" orientation="landscape" verticalDpi="4294967295" r:id="rId1"/>
  <headerFooter>
    <oddFooter>&amp;L&amp;F&amp;CPage &amp;P of &amp;N&amp;R&amp;A</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'Hide Tables Information'!$J$2:$J$3</xm:f>
          </x14:formula1>
          <xm:sqref>G27:K27</xm:sqref>
        </x14:dataValidation>
        <x14:dataValidation type="list" allowBlank="1" showInputMessage="1" showErrorMessage="1" xr:uid="{00000000-0002-0000-0B00-000001000000}">
          <x14:formula1>
            <xm:f>'Hide Tables Information'!$I$2:$I$4</xm:f>
          </x14:formula1>
          <xm:sqref>I17:L17 I19:L19</xm:sqref>
        </x14:dataValidation>
        <x14:dataValidation type="list" allowBlank="1" showInputMessage="1" showErrorMessage="1" xr:uid="{00000000-0002-0000-0B00-000002000000}">
          <x14:formula1>
            <xm:f>'Hide Tables Information'!$H$2:$H$3</xm:f>
          </x14:formula1>
          <xm:sqref>L62 L64 L68 L70 L83 L85 L87 L90 L101 L103 L105 L107 L109 L111 L113 L115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tabColor rgb="FF266865"/>
  </sheetPr>
  <dimension ref="A1:G10"/>
  <sheetViews>
    <sheetView zoomScaleNormal="100" workbookViewId="0"/>
  </sheetViews>
  <sheetFormatPr defaultColWidth="8.5703125" defaultRowHeight="15" x14ac:dyDescent="0.25"/>
  <cols>
    <col min="1" max="1" width="11.5703125" style="570" bestFit="1" customWidth="1"/>
    <col min="2" max="2" width="22.7109375" style="570" customWidth="1"/>
    <col min="3" max="3" width="8.42578125" style="570" customWidth="1"/>
    <col min="4" max="4" width="19.42578125" style="570" customWidth="1"/>
    <col min="5" max="5" width="45.5703125" style="570" customWidth="1"/>
    <col min="6" max="6" width="12.42578125" style="570" customWidth="1"/>
    <col min="7" max="7" width="12.5703125" style="570" hidden="1" customWidth="1"/>
    <col min="8" max="8" width="27" style="570" bestFit="1" customWidth="1"/>
    <col min="9" max="16384" width="8.5703125" style="570"/>
  </cols>
  <sheetData>
    <row r="1" spans="1:7" x14ac:dyDescent="0.25">
      <c r="A1" s="569" t="s">
        <v>319</v>
      </c>
      <c r="B1" s="569" t="s">
        <v>320</v>
      </c>
      <c r="C1" s="569" t="s">
        <v>321</v>
      </c>
      <c r="D1" s="569" t="s">
        <v>322</v>
      </c>
      <c r="E1" s="569" t="s">
        <v>128</v>
      </c>
      <c r="F1" s="569" t="s">
        <v>171</v>
      </c>
      <c r="G1" s="569" t="s">
        <v>323</v>
      </c>
    </row>
    <row r="2" spans="1:7" x14ac:dyDescent="0.25">
      <c r="A2" s="640" t="s">
        <v>913</v>
      </c>
      <c r="B2" s="570" t="s">
        <v>521</v>
      </c>
      <c r="C2" s="570" t="s">
        <v>258</v>
      </c>
      <c r="D2" s="570" t="s">
        <v>228</v>
      </c>
      <c r="E2" s="570" t="s">
        <v>912</v>
      </c>
      <c r="F2" s="570" t="s">
        <v>208</v>
      </c>
      <c r="G2" s="570">
        <v>13487565</v>
      </c>
    </row>
    <row r="3" spans="1:7" x14ac:dyDescent="0.25">
      <c r="A3" s="640" t="s">
        <v>913</v>
      </c>
      <c r="B3" s="570" t="s">
        <v>521</v>
      </c>
      <c r="C3" s="570" t="s">
        <v>914</v>
      </c>
      <c r="D3" s="570" t="s">
        <v>228</v>
      </c>
      <c r="E3" s="570" t="s">
        <v>912</v>
      </c>
      <c r="F3" s="570" t="s">
        <v>208</v>
      </c>
      <c r="G3" s="570">
        <v>13487565</v>
      </c>
    </row>
    <row r="4" spans="1:7" x14ac:dyDescent="0.25">
      <c r="A4" s="640" t="s">
        <v>913</v>
      </c>
      <c r="B4" s="570" t="s">
        <v>521</v>
      </c>
      <c r="C4" s="570" t="s">
        <v>915</v>
      </c>
      <c r="D4" s="570" t="s">
        <v>228</v>
      </c>
      <c r="E4" s="570" t="s">
        <v>912</v>
      </c>
      <c r="F4" s="570" t="s">
        <v>208</v>
      </c>
      <c r="G4" s="570">
        <v>13487565</v>
      </c>
    </row>
    <row r="5" spans="1:7" x14ac:dyDescent="0.25">
      <c r="A5" s="640" t="s">
        <v>913</v>
      </c>
      <c r="B5" s="570" t="s">
        <v>521</v>
      </c>
      <c r="C5" s="570" t="s">
        <v>916</v>
      </c>
      <c r="D5" s="570" t="s">
        <v>228</v>
      </c>
      <c r="E5" s="570" t="s">
        <v>912</v>
      </c>
      <c r="F5" s="570" t="s">
        <v>208</v>
      </c>
      <c r="G5" s="570">
        <v>13487565</v>
      </c>
    </row>
    <row r="6" spans="1:7" x14ac:dyDescent="0.25">
      <c r="A6" s="640" t="s">
        <v>913</v>
      </c>
      <c r="B6" s="570" t="s">
        <v>521</v>
      </c>
      <c r="C6" s="570" t="s">
        <v>917</v>
      </c>
      <c r="D6" s="570" t="s">
        <v>228</v>
      </c>
      <c r="E6" s="570" t="s">
        <v>912</v>
      </c>
      <c r="F6" s="570" t="s">
        <v>208</v>
      </c>
      <c r="G6" s="570">
        <v>13487565</v>
      </c>
    </row>
    <row r="7" spans="1:7" x14ac:dyDescent="0.25">
      <c r="A7" s="640" t="s">
        <v>913</v>
      </c>
      <c r="B7" s="570" t="s">
        <v>521</v>
      </c>
      <c r="C7" s="570" t="s">
        <v>918</v>
      </c>
      <c r="D7" s="570" t="s">
        <v>228</v>
      </c>
      <c r="E7" s="570" t="s">
        <v>912</v>
      </c>
      <c r="F7" s="570" t="s">
        <v>208</v>
      </c>
      <c r="G7" s="570">
        <v>13487565</v>
      </c>
    </row>
    <row r="8" spans="1:7" x14ac:dyDescent="0.25">
      <c r="A8" s="640" t="s">
        <v>913</v>
      </c>
      <c r="B8" s="570" t="s">
        <v>521</v>
      </c>
      <c r="C8" s="570" t="s">
        <v>263</v>
      </c>
      <c r="D8" s="570" t="s">
        <v>228</v>
      </c>
      <c r="E8" s="570" t="s">
        <v>912</v>
      </c>
      <c r="F8" s="570" t="s">
        <v>208</v>
      </c>
      <c r="G8" s="570">
        <v>13487565</v>
      </c>
    </row>
    <row r="9" spans="1:7" x14ac:dyDescent="0.25">
      <c r="A9" s="640" t="s">
        <v>913</v>
      </c>
      <c r="B9" s="570" t="s">
        <v>521</v>
      </c>
      <c r="C9" s="570" t="s">
        <v>919</v>
      </c>
      <c r="D9" s="570" t="s">
        <v>249</v>
      </c>
      <c r="E9" s="570" t="s">
        <v>912</v>
      </c>
      <c r="F9" s="570" t="s">
        <v>208</v>
      </c>
      <c r="G9" s="570">
        <v>13487565</v>
      </c>
    </row>
    <row r="10" spans="1:7" x14ac:dyDescent="0.25">
      <c r="A10" s="640" t="s">
        <v>913</v>
      </c>
      <c r="B10" s="570" t="s">
        <v>521</v>
      </c>
      <c r="C10" s="570" t="s">
        <v>920</v>
      </c>
      <c r="D10" s="570" t="s">
        <v>249</v>
      </c>
      <c r="E10" s="570" t="s">
        <v>912</v>
      </c>
      <c r="F10" s="570" t="s">
        <v>208</v>
      </c>
      <c r="G10" s="570">
        <v>13487565</v>
      </c>
    </row>
  </sheetData>
  <sheetProtection algorithmName="SHA-512" hashValue="sT/EJ/kiGPqdsmmlmls5vppkUO2rc2MEbcRszWyi6gZbpcVpnavkVdPuPIe6PRjkw5NOa3oWYCzjxCxIqS/nJQ==" saltValue="wpf7KChCUDKvfS0SumujcA==" spinCount="100000" sheet="1" objects="1" scenarios="1" insertHyperlinks="0" autoFilter="0"/>
  <autoFilter ref="B1:F10" xr:uid="{00000000-0001-0000-0C00-000000000000}"/>
  <hyperlinks>
    <hyperlink ref="A2" location="'WEEE4.T1'!W8" display="Go to cell" xr:uid="{2BFBE719-0777-4EC0-8895-37A291D2C282}"/>
    <hyperlink ref="A3" location="'WEEE4.T1'!W9" display="Go to cell" xr:uid="{69440656-D790-4264-A821-9F892FA36BBC}"/>
    <hyperlink ref="A4" location="'WEEE4.T1'!W10" display="Go to cell" xr:uid="{36D01E62-0D96-4FCC-9079-D4D122B8C670}"/>
    <hyperlink ref="A5" location="'WEEE4.T1'!W12" display="Go to cell" xr:uid="{E7FA3EA6-150F-4708-A260-E02C3C2535AE}"/>
    <hyperlink ref="A6" location="'WEEE4.T1'!W13" display="Go to cell" xr:uid="{46F80117-0B4D-4A90-A3B3-A1DAA56DF60A}"/>
    <hyperlink ref="A7" location="'WEEE4.T1'!W14" display="Go to cell" xr:uid="{50A98F90-EB2D-42F7-96C4-DFB87F36B9D8}"/>
    <hyperlink ref="A8" location="'WEEE4.T1'!W15" display="Go to cell" xr:uid="{CCB5B874-2D81-43B9-8F64-A35E329EB86D}"/>
    <hyperlink ref="A9" location="'WEEE4.T2'!K13" display="Go to cell" xr:uid="{5451F231-BF2A-4771-8C46-789C72D12208}"/>
    <hyperlink ref="A10" location="'WEEE4.T2'!S13" display="Go to cell" xr:uid="{DF86F941-7390-4CA3-8FC0-D1F7E4A13C21}"/>
  </hyperlinks>
  <pageMargins left="0.70866141732283472" right="0.70866141732283472" top="0.74803149606299213" bottom="0.74803149606299213" header="0.31496062992125984" footer="0.31496062992125984"/>
  <pageSetup paperSize="9" orientation="portrait" r:id="rId1"/>
  <headerFooter>
    <oddFooter>&amp;L&amp;F&amp;CPage &amp;P of &amp;N&amp;R&amp;A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tabColor rgb="FF7030A0"/>
  </sheetPr>
  <dimension ref="A1:G116"/>
  <sheetViews>
    <sheetView topLeftCell="A109" workbookViewId="0">
      <selection activeCell="C121" sqref="C121"/>
    </sheetView>
  </sheetViews>
  <sheetFormatPr defaultColWidth="8.5703125" defaultRowHeight="12.75" x14ac:dyDescent="0.2"/>
  <cols>
    <col min="1" max="1" width="11.42578125" style="6" bestFit="1" customWidth="1"/>
    <col min="2" max="2" width="40.42578125" style="227" customWidth="1"/>
    <col min="3" max="3" width="18.5703125" style="227" customWidth="1"/>
    <col min="4" max="4" width="87.42578125" style="227" customWidth="1"/>
    <col min="5" max="5" width="10" style="6" customWidth="1"/>
    <col min="6" max="6" width="10.42578125" style="6" customWidth="1"/>
    <col min="7" max="7" width="67.42578125" style="227" customWidth="1"/>
    <col min="8" max="16384" width="8.5703125" style="5"/>
  </cols>
  <sheetData>
    <row r="1" spans="1:7" s="235" customFormat="1" x14ac:dyDescent="0.2">
      <c r="A1" s="299" t="s">
        <v>475</v>
      </c>
      <c r="B1" s="320" t="s">
        <v>172</v>
      </c>
      <c r="C1" s="299" t="s">
        <v>321</v>
      </c>
      <c r="D1" s="299" t="s">
        <v>403</v>
      </c>
      <c r="E1" s="299" t="s">
        <v>404</v>
      </c>
      <c r="F1" s="299" t="s">
        <v>405</v>
      </c>
      <c r="G1" s="321" t="s">
        <v>476</v>
      </c>
    </row>
    <row r="2" spans="1:7" x14ac:dyDescent="0.2">
      <c r="A2" s="300" t="s">
        <v>108</v>
      </c>
      <c r="B2" s="322" t="s">
        <v>424</v>
      </c>
      <c r="C2" s="322" t="s">
        <v>424</v>
      </c>
      <c r="D2" s="323" t="s">
        <v>469</v>
      </c>
      <c r="E2" s="324" t="s">
        <v>425</v>
      </c>
      <c r="F2" s="325" t="s">
        <v>423</v>
      </c>
      <c r="G2" s="326"/>
    </row>
    <row r="3" spans="1:7" x14ac:dyDescent="0.2">
      <c r="A3" s="300" t="s">
        <v>108</v>
      </c>
      <c r="B3" s="322"/>
      <c r="C3" s="322" t="s">
        <v>426</v>
      </c>
      <c r="D3" s="323" t="s">
        <v>470</v>
      </c>
      <c r="E3" s="324" t="s">
        <v>425</v>
      </c>
      <c r="F3" s="325" t="s">
        <v>423</v>
      </c>
      <c r="G3" s="326"/>
    </row>
    <row r="4" spans="1:7" x14ac:dyDescent="0.2">
      <c r="A4" s="300" t="s">
        <v>108</v>
      </c>
      <c r="B4" s="322"/>
      <c r="C4" s="322"/>
      <c r="D4" s="323" t="s">
        <v>471</v>
      </c>
      <c r="E4" s="324" t="s">
        <v>425</v>
      </c>
      <c r="F4" s="325" t="s">
        <v>423</v>
      </c>
      <c r="G4" s="326"/>
    </row>
    <row r="5" spans="1:7" x14ac:dyDescent="0.2">
      <c r="A5" s="301" t="s">
        <v>108</v>
      </c>
      <c r="B5" s="302"/>
      <c r="C5" s="302"/>
      <c r="D5" s="303" t="s">
        <v>472</v>
      </c>
      <c r="E5" s="301" t="s">
        <v>449</v>
      </c>
      <c r="F5" s="305" t="s">
        <v>450</v>
      </c>
      <c r="G5" s="327"/>
    </row>
    <row r="6" spans="1:7" x14ac:dyDescent="0.2">
      <c r="A6" s="300" t="s">
        <v>108</v>
      </c>
      <c r="B6" s="322"/>
      <c r="C6" s="322"/>
      <c r="D6" s="323" t="s">
        <v>473</v>
      </c>
      <c r="E6" s="328" t="s">
        <v>451</v>
      </c>
      <c r="F6" s="325" t="s">
        <v>450</v>
      </c>
      <c r="G6" s="326"/>
    </row>
    <row r="7" spans="1:7" ht="25.5" x14ac:dyDescent="0.2">
      <c r="A7" s="301" t="s">
        <v>108</v>
      </c>
      <c r="B7" s="302" t="s">
        <v>466</v>
      </c>
      <c r="C7" s="302"/>
      <c r="D7" s="303" t="s">
        <v>474</v>
      </c>
      <c r="E7" s="304" t="s">
        <v>467</v>
      </c>
      <c r="F7" s="305">
        <v>44286</v>
      </c>
      <c r="G7" s="327"/>
    </row>
    <row r="8" spans="1:7" x14ac:dyDescent="0.2">
      <c r="A8" s="300" t="s">
        <v>108</v>
      </c>
      <c r="B8" s="329" t="s">
        <v>477</v>
      </c>
      <c r="C8" s="326"/>
      <c r="D8" s="330" t="s">
        <v>478</v>
      </c>
      <c r="E8" s="300" t="s">
        <v>468</v>
      </c>
      <c r="F8" s="331">
        <v>44300</v>
      </c>
      <c r="G8" s="326"/>
    </row>
    <row r="9" spans="1:7" x14ac:dyDescent="0.2">
      <c r="A9" s="300" t="s">
        <v>108</v>
      </c>
      <c r="B9" s="326"/>
      <c r="C9" s="326"/>
      <c r="D9" s="330" t="s">
        <v>479</v>
      </c>
      <c r="E9" s="300" t="s">
        <v>468</v>
      </c>
      <c r="F9" s="331">
        <v>44300</v>
      </c>
      <c r="G9" s="326"/>
    </row>
    <row r="10" spans="1:7" x14ac:dyDescent="0.2">
      <c r="A10" s="300" t="s">
        <v>108</v>
      </c>
      <c r="B10" s="326"/>
      <c r="C10" s="326"/>
      <c r="D10" s="330" t="s">
        <v>480</v>
      </c>
      <c r="E10" s="300" t="s">
        <v>468</v>
      </c>
      <c r="F10" s="331">
        <v>44300</v>
      </c>
      <c r="G10" s="326"/>
    </row>
    <row r="11" spans="1:7" x14ac:dyDescent="0.2">
      <c r="A11" s="300" t="s">
        <v>108</v>
      </c>
      <c r="B11" s="329" t="s">
        <v>481</v>
      </c>
      <c r="C11" s="326"/>
      <c r="D11" s="330" t="s">
        <v>482</v>
      </c>
      <c r="E11" s="300" t="s">
        <v>468</v>
      </c>
      <c r="F11" s="331">
        <v>44300</v>
      </c>
      <c r="G11" s="326"/>
    </row>
    <row r="12" spans="1:7" x14ac:dyDescent="0.2">
      <c r="A12" s="300" t="s">
        <v>108</v>
      </c>
      <c r="B12" s="326" t="s">
        <v>485</v>
      </c>
      <c r="C12" s="326"/>
      <c r="D12" s="330" t="s">
        <v>486</v>
      </c>
      <c r="E12" s="300" t="s">
        <v>468</v>
      </c>
      <c r="F12" s="331">
        <v>44300</v>
      </c>
      <c r="G12" s="326" t="s">
        <v>487</v>
      </c>
    </row>
    <row r="13" spans="1:7" x14ac:dyDescent="0.2">
      <c r="A13" s="300" t="s">
        <v>108</v>
      </c>
      <c r="B13" s="326" t="s">
        <v>489</v>
      </c>
      <c r="C13" s="326"/>
      <c r="D13" s="330" t="s">
        <v>490</v>
      </c>
      <c r="E13" s="300" t="s">
        <v>468</v>
      </c>
      <c r="F13" s="331">
        <v>44300</v>
      </c>
      <c r="G13" s="326"/>
    </row>
    <row r="14" spans="1:7" x14ac:dyDescent="0.2">
      <c r="A14" s="300" t="s">
        <v>108</v>
      </c>
      <c r="B14" s="310" t="s">
        <v>481</v>
      </c>
      <c r="C14" s="300"/>
      <c r="D14" s="318" t="s">
        <v>492</v>
      </c>
      <c r="E14" s="300" t="s">
        <v>468</v>
      </c>
      <c r="F14" s="331">
        <v>44300</v>
      </c>
      <c r="G14" s="309" t="s">
        <v>493</v>
      </c>
    </row>
    <row r="15" spans="1:7" s="315" customFormat="1" ht="25.5" x14ac:dyDescent="0.2">
      <c r="A15" s="314" t="s">
        <v>496</v>
      </c>
      <c r="B15" s="332" t="s">
        <v>494</v>
      </c>
      <c r="C15" s="332"/>
      <c r="D15" s="333" t="s">
        <v>497</v>
      </c>
      <c r="E15" s="314" t="s">
        <v>498</v>
      </c>
      <c r="F15" s="334">
        <v>44301</v>
      </c>
      <c r="G15" s="332"/>
    </row>
    <row r="16" spans="1:7" s="315" customFormat="1" x14ac:dyDescent="0.2">
      <c r="A16" s="314" t="s">
        <v>496</v>
      </c>
      <c r="B16" s="316" t="s">
        <v>481</v>
      </c>
      <c r="C16" s="314"/>
      <c r="D16" s="319" t="s">
        <v>499</v>
      </c>
      <c r="E16" s="314" t="s">
        <v>498</v>
      </c>
      <c r="F16" s="334">
        <v>44301</v>
      </c>
      <c r="G16" s="317" t="s">
        <v>500</v>
      </c>
    </row>
    <row r="17" spans="1:7" x14ac:dyDescent="0.2">
      <c r="A17" s="301" t="s">
        <v>108</v>
      </c>
      <c r="B17" s="327" t="s">
        <v>501</v>
      </c>
      <c r="C17" s="327" t="s">
        <v>502</v>
      </c>
      <c r="D17" s="335" t="s">
        <v>503</v>
      </c>
      <c r="E17" s="301" t="s">
        <v>504</v>
      </c>
      <c r="F17" s="336">
        <v>44306</v>
      </c>
      <c r="G17" s="327"/>
    </row>
    <row r="18" spans="1:7" s="386" customFormat="1" ht="15" x14ac:dyDescent="0.2">
      <c r="A18" s="381" t="s">
        <v>496</v>
      </c>
      <c r="B18" s="382" t="s">
        <v>527</v>
      </c>
      <c r="C18" s="382"/>
      <c r="D18" s="383" t="s">
        <v>516</v>
      </c>
      <c r="E18" s="384" t="s">
        <v>507</v>
      </c>
      <c r="F18" s="385">
        <v>44306</v>
      </c>
      <c r="G18" s="382" t="s">
        <v>510</v>
      </c>
    </row>
    <row r="19" spans="1:7" x14ac:dyDescent="0.2">
      <c r="A19" s="621" t="s">
        <v>496</v>
      </c>
      <c r="B19" s="337" t="s">
        <v>250</v>
      </c>
      <c r="C19" s="337" t="s">
        <v>509</v>
      </c>
      <c r="D19" s="337" t="s">
        <v>514</v>
      </c>
      <c r="E19" s="621" t="s">
        <v>507</v>
      </c>
      <c r="F19" s="365">
        <v>44306</v>
      </c>
      <c r="G19" s="367" t="s">
        <v>513</v>
      </c>
    </row>
    <row r="20" spans="1:7" x14ac:dyDescent="0.2">
      <c r="A20" s="621" t="s">
        <v>496</v>
      </c>
      <c r="B20" s="337" t="s">
        <v>249</v>
      </c>
      <c r="C20" s="337" t="s">
        <v>542</v>
      </c>
      <c r="D20" s="337" t="s">
        <v>543</v>
      </c>
      <c r="E20" s="621" t="s">
        <v>507</v>
      </c>
      <c r="F20" s="365">
        <v>44306</v>
      </c>
      <c r="G20" s="367" t="s">
        <v>513</v>
      </c>
    </row>
    <row r="21" spans="1:7" x14ac:dyDescent="0.2">
      <c r="A21" s="621" t="s">
        <v>496</v>
      </c>
      <c r="B21" s="337" t="s">
        <v>533</v>
      </c>
      <c r="C21" s="337" t="s">
        <v>532</v>
      </c>
      <c r="D21" s="337" t="s">
        <v>535</v>
      </c>
      <c r="E21" s="621" t="s">
        <v>507</v>
      </c>
      <c r="F21" s="365">
        <v>44306</v>
      </c>
      <c r="G21" s="396" t="s">
        <v>536</v>
      </c>
    </row>
    <row r="22" spans="1:7" x14ac:dyDescent="0.2">
      <c r="A22" s="621" t="s">
        <v>496</v>
      </c>
      <c r="B22" s="337" t="s">
        <v>538</v>
      </c>
      <c r="C22" s="337" t="s">
        <v>539</v>
      </c>
      <c r="D22" s="337" t="s">
        <v>537</v>
      </c>
      <c r="E22" s="621" t="s">
        <v>507</v>
      </c>
      <c r="F22" s="365">
        <v>44306</v>
      </c>
      <c r="G22" s="396" t="s">
        <v>536</v>
      </c>
    </row>
    <row r="23" spans="1:7" x14ac:dyDescent="0.2">
      <c r="A23" s="621" t="s">
        <v>496</v>
      </c>
      <c r="B23" s="337" t="s">
        <v>249</v>
      </c>
      <c r="C23" s="337" t="s">
        <v>544</v>
      </c>
      <c r="D23" s="337" t="s">
        <v>545</v>
      </c>
      <c r="E23" s="621" t="s">
        <v>507</v>
      </c>
      <c r="F23" s="365">
        <v>44306</v>
      </c>
      <c r="G23" s="367" t="s">
        <v>513</v>
      </c>
    </row>
    <row r="24" spans="1:7" x14ac:dyDescent="0.2">
      <c r="A24" s="621" t="s">
        <v>496</v>
      </c>
      <c r="B24" s="337" t="s">
        <v>506</v>
      </c>
      <c r="C24" s="337" t="s">
        <v>511</v>
      </c>
      <c r="D24" s="337" t="s">
        <v>512</v>
      </c>
      <c r="E24" s="621" t="s">
        <v>507</v>
      </c>
      <c r="F24" s="365">
        <v>44306</v>
      </c>
      <c r="G24" s="367" t="s">
        <v>513</v>
      </c>
    </row>
    <row r="25" spans="1:7" x14ac:dyDescent="0.2">
      <c r="A25" s="621" t="s">
        <v>496</v>
      </c>
      <c r="B25" s="337" t="s">
        <v>515</v>
      </c>
      <c r="C25" s="337" t="s">
        <v>511</v>
      </c>
      <c r="D25" s="337" t="s">
        <v>512</v>
      </c>
      <c r="E25" s="621" t="s">
        <v>507</v>
      </c>
      <c r="F25" s="365">
        <v>44306</v>
      </c>
      <c r="G25" s="367" t="s">
        <v>513</v>
      </c>
    </row>
    <row r="26" spans="1:7" x14ac:dyDescent="0.2">
      <c r="A26" s="621" t="s">
        <v>496</v>
      </c>
      <c r="B26" s="337" t="s">
        <v>520</v>
      </c>
      <c r="C26" s="337" t="s">
        <v>511</v>
      </c>
      <c r="D26" s="337" t="s">
        <v>599</v>
      </c>
      <c r="E26" s="621" t="s">
        <v>507</v>
      </c>
      <c r="F26" s="365">
        <v>44306</v>
      </c>
      <c r="G26" s="367" t="s">
        <v>513</v>
      </c>
    </row>
    <row r="27" spans="1:7" x14ac:dyDescent="0.2">
      <c r="A27" s="621" t="s">
        <v>496</v>
      </c>
      <c r="B27" s="337" t="s">
        <v>521</v>
      </c>
      <c r="C27" s="337" t="s">
        <v>511</v>
      </c>
      <c r="D27" s="337" t="s">
        <v>512</v>
      </c>
      <c r="E27" s="621" t="s">
        <v>507</v>
      </c>
      <c r="F27" s="365">
        <v>44306</v>
      </c>
      <c r="G27" s="367" t="s">
        <v>513</v>
      </c>
    </row>
    <row r="28" spans="1:7" x14ac:dyDescent="0.2">
      <c r="A28" s="621" t="s">
        <v>496</v>
      </c>
      <c r="B28" s="337" t="s">
        <v>522</v>
      </c>
      <c r="C28" s="337" t="s">
        <v>511</v>
      </c>
      <c r="D28" s="337" t="s">
        <v>512</v>
      </c>
      <c r="E28" s="621" t="s">
        <v>507</v>
      </c>
      <c r="F28" s="365">
        <v>44306</v>
      </c>
      <c r="G28" s="367" t="s">
        <v>513</v>
      </c>
    </row>
    <row r="29" spans="1:7" x14ac:dyDescent="0.2">
      <c r="A29" s="621" t="s">
        <v>496</v>
      </c>
      <c r="B29" s="337" t="s">
        <v>523</v>
      </c>
      <c r="C29" s="337" t="s">
        <v>511</v>
      </c>
      <c r="D29" s="337" t="s">
        <v>512</v>
      </c>
      <c r="E29" s="621" t="s">
        <v>507</v>
      </c>
      <c r="F29" s="365">
        <v>44306</v>
      </c>
      <c r="G29" s="367" t="s">
        <v>513</v>
      </c>
    </row>
    <row r="30" spans="1:7" x14ac:dyDescent="0.2">
      <c r="A30" s="621" t="s">
        <v>496</v>
      </c>
      <c r="B30" s="337" t="s">
        <v>250</v>
      </c>
      <c r="C30" s="337" t="s">
        <v>585</v>
      </c>
      <c r="D30" s="337" t="s">
        <v>586</v>
      </c>
      <c r="E30" s="621" t="s">
        <v>507</v>
      </c>
      <c r="F30" s="365">
        <v>44306</v>
      </c>
      <c r="G30" s="367" t="s">
        <v>590</v>
      </c>
    </row>
    <row r="31" spans="1:7" s="380" customFormat="1" x14ac:dyDescent="0.2">
      <c r="A31" s="377" t="s">
        <v>496</v>
      </c>
      <c r="B31" s="378" t="s">
        <v>524</v>
      </c>
      <c r="C31" s="378" t="s">
        <v>525</v>
      </c>
      <c r="D31" s="378" t="s">
        <v>526</v>
      </c>
      <c r="E31" s="377" t="s">
        <v>507</v>
      </c>
      <c r="F31" s="379">
        <v>44306</v>
      </c>
      <c r="G31" s="378" t="s">
        <v>513</v>
      </c>
    </row>
    <row r="32" spans="1:7" x14ac:dyDescent="0.2">
      <c r="A32" s="621" t="s">
        <v>496</v>
      </c>
      <c r="B32" s="337" t="s">
        <v>551</v>
      </c>
      <c r="C32" s="337" t="s">
        <v>550</v>
      </c>
      <c r="D32" s="337" t="s">
        <v>552</v>
      </c>
      <c r="E32" s="621" t="s">
        <v>578</v>
      </c>
      <c r="F32" s="365">
        <v>44307</v>
      </c>
    </row>
    <row r="33" spans="1:7" x14ac:dyDescent="0.2">
      <c r="A33" s="621" t="s">
        <v>496</v>
      </c>
      <c r="B33" s="337" t="s">
        <v>551</v>
      </c>
      <c r="C33" s="337" t="s">
        <v>558</v>
      </c>
      <c r="D33" s="337" t="s">
        <v>559</v>
      </c>
      <c r="E33" s="621" t="s">
        <v>578</v>
      </c>
      <c r="F33" s="365">
        <v>44307</v>
      </c>
    </row>
    <row r="34" spans="1:7" x14ac:dyDescent="0.2">
      <c r="A34" s="621" t="s">
        <v>496</v>
      </c>
      <c r="B34" s="337" t="s">
        <v>551</v>
      </c>
      <c r="C34" s="337" t="s">
        <v>560</v>
      </c>
      <c r="D34" s="337" t="s">
        <v>576</v>
      </c>
      <c r="E34" s="621" t="s">
        <v>578</v>
      </c>
      <c r="F34" s="365">
        <v>44307</v>
      </c>
    </row>
    <row r="35" spans="1:7" x14ac:dyDescent="0.2">
      <c r="A35" s="621" t="s">
        <v>496</v>
      </c>
      <c r="B35" s="429" t="s">
        <v>250</v>
      </c>
      <c r="C35" s="429" t="s">
        <v>585</v>
      </c>
      <c r="D35" s="337" t="s">
        <v>591</v>
      </c>
      <c r="E35" s="621" t="s">
        <v>578</v>
      </c>
      <c r="F35" s="365">
        <v>44307</v>
      </c>
      <c r="G35" s="367" t="s">
        <v>513</v>
      </c>
    </row>
    <row r="36" spans="1:7" x14ac:dyDescent="0.2">
      <c r="A36" s="621" t="s">
        <v>496</v>
      </c>
      <c r="B36" s="428" t="s">
        <v>227</v>
      </c>
      <c r="C36" s="428" t="s">
        <v>610</v>
      </c>
      <c r="D36" s="428" t="s">
        <v>614</v>
      </c>
      <c r="E36" s="411" t="s">
        <v>589</v>
      </c>
      <c r="F36" s="412">
        <v>44308</v>
      </c>
      <c r="G36" s="367"/>
    </row>
    <row r="37" spans="1:7" x14ac:dyDescent="0.2">
      <c r="A37" s="621" t="s">
        <v>496</v>
      </c>
      <c r="B37" s="428" t="s">
        <v>228</v>
      </c>
      <c r="C37" s="428" t="s">
        <v>577</v>
      </c>
      <c r="D37" s="428" t="s">
        <v>614</v>
      </c>
      <c r="E37" s="411" t="s">
        <v>589</v>
      </c>
      <c r="F37" s="412">
        <v>44308</v>
      </c>
      <c r="G37" s="367" t="s">
        <v>513</v>
      </c>
    </row>
    <row r="38" spans="1:7" x14ac:dyDescent="0.2">
      <c r="A38" s="621" t="s">
        <v>496</v>
      </c>
      <c r="B38" s="428" t="s">
        <v>249</v>
      </c>
      <c r="C38" s="428" t="s">
        <v>611</v>
      </c>
      <c r="D38" s="428" t="s">
        <v>613</v>
      </c>
      <c r="E38" s="411" t="s">
        <v>589</v>
      </c>
      <c r="F38" s="412">
        <v>44308</v>
      </c>
      <c r="G38" s="367" t="s">
        <v>513</v>
      </c>
    </row>
    <row r="39" spans="1:7" x14ac:dyDescent="0.2">
      <c r="A39" s="621" t="s">
        <v>496</v>
      </c>
      <c r="B39" s="428" t="s">
        <v>506</v>
      </c>
      <c r="C39" s="428" t="s">
        <v>616</v>
      </c>
      <c r="D39" s="428" t="s">
        <v>615</v>
      </c>
      <c r="E39" s="411" t="s">
        <v>589</v>
      </c>
      <c r="F39" s="412">
        <v>44308</v>
      </c>
      <c r="G39" s="367" t="s">
        <v>513</v>
      </c>
    </row>
    <row r="40" spans="1:7" s="419" customFormat="1" x14ac:dyDescent="0.2">
      <c r="A40" s="411" t="s">
        <v>496</v>
      </c>
      <c r="B40" s="428" t="s">
        <v>249</v>
      </c>
      <c r="C40" s="428" t="s">
        <v>584</v>
      </c>
      <c r="D40" s="396" t="s">
        <v>601</v>
      </c>
      <c r="E40" s="411" t="s">
        <v>589</v>
      </c>
      <c r="F40" s="412">
        <v>44308</v>
      </c>
      <c r="G40" s="396"/>
    </row>
    <row r="41" spans="1:7" s="21" customFormat="1" x14ac:dyDescent="0.2">
      <c r="A41" s="411" t="s">
        <v>496</v>
      </c>
      <c r="B41" s="396" t="s">
        <v>587</v>
      </c>
      <c r="C41" s="396" t="s">
        <v>594</v>
      </c>
      <c r="D41" s="396" t="s">
        <v>588</v>
      </c>
      <c r="E41" s="411" t="s">
        <v>589</v>
      </c>
      <c r="F41" s="412">
        <v>44308</v>
      </c>
      <c r="G41" s="396" t="s">
        <v>513</v>
      </c>
    </row>
    <row r="42" spans="1:7" s="21" customFormat="1" ht="41.85" customHeight="1" x14ac:dyDescent="0.2">
      <c r="A42" s="411" t="s">
        <v>496</v>
      </c>
      <c r="B42" s="396" t="s">
        <v>598</v>
      </c>
      <c r="C42" s="396" t="s">
        <v>594</v>
      </c>
      <c r="D42" s="418" t="s">
        <v>648</v>
      </c>
      <c r="E42" s="411" t="s">
        <v>589</v>
      </c>
      <c r="F42" s="412">
        <v>44308</v>
      </c>
      <c r="G42" s="396" t="s">
        <v>513</v>
      </c>
    </row>
    <row r="43" spans="1:7" s="21" customFormat="1" x14ac:dyDescent="0.2">
      <c r="A43" s="411" t="s">
        <v>496</v>
      </c>
      <c r="B43" s="396" t="s">
        <v>597</v>
      </c>
      <c r="C43" s="396" t="s">
        <v>592</v>
      </c>
      <c r="D43" s="396" t="s">
        <v>593</v>
      </c>
      <c r="E43" s="411" t="s">
        <v>589</v>
      </c>
      <c r="F43" s="412">
        <v>44308</v>
      </c>
      <c r="G43" s="396"/>
    </row>
    <row r="44" spans="1:7" s="366" customFormat="1" x14ac:dyDescent="0.2">
      <c r="A44" s="621" t="s">
        <v>496</v>
      </c>
      <c r="B44" s="337" t="s">
        <v>520</v>
      </c>
      <c r="C44" s="337" t="s">
        <v>511</v>
      </c>
      <c r="D44" s="337" t="s">
        <v>600</v>
      </c>
      <c r="E44" s="411" t="s">
        <v>589</v>
      </c>
      <c r="F44" s="412">
        <v>44308</v>
      </c>
      <c r="G44" s="367" t="s">
        <v>602</v>
      </c>
    </row>
    <row r="45" spans="1:7" s="366" customFormat="1" x14ac:dyDescent="0.2">
      <c r="A45" s="621" t="s">
        <v>496</v>
      </c>
      <c r="B45" s="337" t="s">
        <v>620</v>
      </c>
      <c r="C45" s="337" t="s">
        <v>621</v>
      </c>
      <c r="D45" s="337" t="s">
        <v>622</v>
      </c>
      <c r="E45" s="411" t="s">
        <v>589</v>
      </c>
      <c r="F45" s="412">
        <v>44308</v>
      </c>
      <c r="G45" s="367" t="s">
        <v>602</v>
      </c>
    </row>
    <row r="46" spans="1:7" s="471" customFormat="1" x14ac:dyDescent="0.2">
      <c r="A46" s="467" t="s">
        <v>496</v>
      </c>
      <c r="B46" s="468" t="s">
        <v>249</v>
      </c>
      <c r="C46" s="468" t="s">
        <v>540</v>
      </c>
      <c r="D46" s="468" t="s">
        <v>541</v>
      </c>
      <c r="E46" s="470" t="s">
        <v>750</v>
      </c>
      <c r="F46" s="472" t="s">
        <v>619</v>
      </c>
      <c r="G46" s="469"/>
    </row>
    <row r="47" spans="1:7" s="471" customFormat="1" x14ac:dyDescent="0.2">
      <c r="A47" s="467" t="s">
        <v>496</v>
      </c>
      <c r="B47" s="468" t="s">
        <v>249</v>
      </c>
      <c r="C47" s="468" t="s">
        <v>540</v>
      </c>
      <c r="D47" s="469" t="s">
        <v>623</v>
      </c>
      <c r="E47" s="470" t="s">
        <v>750</v>
      </c>
      <c r="F47" s="470"/>
      <c r="G47" s="469"/>
    </row>
    <row r="48" spans="1:7" s="366" customFormat="1" x14ac:dyDescent="0.2">
      <c r="A48" s="621" t="s">
        <v>496</v>
      </c>
      <c r="B48" s="337" t="s">
        <v>625</v>
      </c>
      <c r="C48" s="337" t="s">
        <v>626</v>
      </c>
      <c r="D48" s="337" t="s">
        <v>627</v>
      </c>
      <c r="E48" s="411" t="s">
        <v>628</v>
      </c>
      <c r="F48" s="412">
        <v>44309</v>
      </c>
      <c r="G48" s="367" t="s">
        <v>602</v>
      </c>
    </row>
    <row r="49" spans="1:7" x14ac:dyDescent="0.2">
      <c r="A49" s="621" t="s">
        <v>496</v>
      </c>
      <c r="B49" s="337" t="s">
        <v>155</v>
      </c>
      <c r="C49" s="337" t="s">
        <v>629</v>
      </c>
      <c r="D49" s="337" t="s">
        <v>630</v>
      </c>
      <c r="E49" s="411" t="s">
        <v>628</v>
      </c>
      <c r="F49" s="412">
        <v>44309</v>
      </c>
      <c r="G49" s="367" t="s">
        <v>602</v>
      </c>
    </row>
    <row r="50" spans="1:7" x14ac:dyDescent="0.2">
      <c r="A50" s="621" t="s">
        <v>496</v>
      </c>
      <c r="B50" s="337" t="s">
        <v>228</v>
      </c>
      <c r="C50" s="428" t="s">
        <v>577</v>
      </c>
      <c r="D50" s="337" t="s">
        <v>632</v>
      </c>
      <c r="E50" s="411" t="s">
        <v>628</v>
      </c>
      <c r="F50" s="412">
        <v>44309</v>
      </c>
      <c r="G50" s="367" t="s">
        <v>602</v>
      </c>
    </row>
    <row r="51" spans="1:7" s="438" customFormat="1" x14ac:dyDescent="0.2">
      <c r="A51" s="435" t="s">
        <v>496</v>
      </c>
      <c r="B51" s="367" t="s">
        <v>155</v>
      </c>
      <c r="C51" s="436" t="s">
        <v>621</v>
      </c>
      <c r="D51" s="367" t="s">
        <v>635</v>
      </c>
      <c r="E51" s="435" t="s">
        <v>633</v>
      </c>
      <c r="F51" s="437">
        <v>44313</v>
      </c>
      <c r="G51" s="367" t="s">
        <v>634</v>
      </c>
    </row>
    <row r="52" spans="1:7" s="21" customFormat="1" x14ac:dyDescent="0.2">
      <c r="A52" s="411" t="s">
        <v>496</v>
      </c>
      <c r="B52" s="396" t="s">
        <v>155</v>
      </c>
      <c r="C52" s="428" t="s">
        <v>636</v>
      </c>
      <c r="D52" s="396" t="s">
        <v>644</v>
      </c>
      <c r="E52" s="411" t="s">
        <v>633</v>
      </c>
      <c r="F52" s="412">
        <v>44313</v>
      </c>
      <c r="G52" s="396"/>
    </row>
    <row r="53" spans="1:7" s="21" customFormat="1" x14ac:dyDescent="0.2">
      <c r="A53" s="411" t="s">
        <v>496</v>
      </c>
      <c r="B53" s="396" t="s">
        <v>637</v>
      </c>
      <c r="C53" s="428" t="s">
        <v>638</v>
      </c>
      <c r="D53" s="396" t="s">
        <v>639</v>
      </c>
      <c r="E53" s="411" t="s">
        <v>633</v>
      </c>
      <c r="F53" s="412">
        <v>44313</v>
      </c>
      <c r="G53" s="396"/>
    </row>
    <row r="54" spans="1:7" s="21" customFormat="1" x14ac:dyDescent="0.2">
      <c r="A54" s="411" t="s">
        <v>496</v>
      </c>
      <c r="B54" s="396" t="s">
        <v>249</v>
      </c>
      <c r="C54" s="428" t="s">
        <v>640</v>
      </c>
      <c r="D54" s="396" t="s">
        <v>641</v>
      </c>
      <c r="E54" s="411" t="s">
        <v>633</v>
      </c>
      <c r="F54" s="412">
        <v>44314</v>
      </c>
      <c r="G54" s="396"/>
    </row>
    <row r="55" spans="1:7" s="21" customFormat="1" x14ac:dyDescent="0.2">
      <c r="A55" s="411" t="s">
        <v>496</v>
      </c>
      <c r="B55" s="396" t="s">
        <v>155</v>
      </c>
      <c r="C55" s="428" t="s">
        <v>642</v>
      </c>
      <c r="D55" s="396" t="s">
        <v>643</v>
      </c>
      <c r="E55" s="411" t="s">
        <v>633</v>
      </c>
      <c r="F55" s="412">
        <v>44314</v>
      </c>
      <c r="G55" s="396"/>
    </row>
    <row r="56" spans="1:7" s="21" customFormat="1" x14ac:dyDescent="0.2">
      <c r="A56" s="411" t="s">
        <v>496</v>
      </c>
      <c r="B56" s="396" t="s">
        <v>155</v>
      </c>
      <c r="C56" s="428" t="s">
        <v>650</v>
      </c>
      <c r="D56" s="396" t="s">
        <v>651</v>
      </c>
      <c r="E56" s="411" t="s">
        <v>633</v>
      </c>
      <c r="F56" s="412">
        <v>44314</v>
      </c>
      <c r="G56" s="396"/>
    </row>
    <row r="57" spans="1:7" s="21" customFormat="1" x14ac:dyDescent="0.2">
      <c r="A57" s="411" t="s">
        <v>496</v>
      </c>
      <c r="B57" s="396" t="s">
        <v>228</v>
      </c>
      <c r="C57" s="428" t="s">
        <v>646</v>
      </c>
      <c r="D57" s="396" t="s">
        <v>647</v>
      </c>
      <c r="E57" s="411" t="s">
        <v>633</v>
      </c>
      <c r="F57" s="412">
        <v>44314</v>
      </c>
      <c r="G57" s="396"/>
    </row>
    <row r="58" spans="1:7" s="438" customFormat="1" ht="63.6" customHeight="1" x14ac:dyDescent="0.2">
      <c r="A58" s="435" t="s">
        <v>496</v>
      </c>
      <c r="B58" s="367" t="s">
        <v>523</v>
      </c>
      <c r="C58" s="367" t="s">
        <v>649</v>
      </c>
      <c r="D58" s="450" t="s">
        <v>653</v>
      </c>
      <c r="E58" s="435" t="s">
        <v>633</v>
      </c>
      <c r="F58" s="437">
        <v>44314</v>
      </c>
      <c r="G58" s="367"/>
    </row>
    <row r="59" spans="1:7" s="21" customFormat="1" ht="91.35" customHeight="1" x14ac:dyDescent="0.2">
      <c r="A59" s="411" t="s">
        <v>496</v>
      </c>
      <c r="B59" s="396" t="s">
        <v>655</v>
      </c>
      <c r="C59" s="396" t="s">
        <v>656</v>
      </c>
      <c r="D59" s="418" t="s">
        <v>657</v>
      </c>
      <c r="E59" s="411" t="s">
        <v>633</v>
      </c>
      <c r="F59" s="412">
        <v>44315</v>
      </c>
      <c r="G59" s="396"/>
    </row>
    <row r="60" spans="1:7" s="21" customFormat="1" x14ac:dyDescent="0.2">
      <c r="A60" s="411" t="s">
        <v>496</v>
      </c>
      <c r="B60" s="396" t="s">
        <v>669</v>
      </c>
      <c r="C60" s="428" t="s">
        <v>670</v>
      </c>
      <c r="D60" s="396" t="s">
        <v>643</v>
      </c>
      <c r="E60" s="411" t="s">
        <v>633</v>
      </c>
      <c r="F60" s="412">
        <v>44315</v>
      </c>
      <c r="G60" s="396"/>
    </row>
    <row r="61" spans="1:7" s="21" customFormat="1" x14ac:dyDescent="0.2">
      <c r="A61" s="411" t="s">
        <v>496</v>
      </c>
      <c r="B61" s="396" t="s">
        <v>155</v>
      </c>
      <c r="C61" s="428" t="s">
        <v>642</v>
      </c>
      <c r="D61" s="396" t="s">
        <v>643</v>
      </c>
      <c r="E61" s="411" t="s">
        <v>668</v>
      </c>
      <c r="F61" s="412">
        <v>44315</v>
      </c>
      <c r="G61" s="396"/>
    </row>
    <row r="62" spans="1:7" s="21" customFormat="1" x14ac:dyDescent="0.2">
      <c r="A62" s="411" t="s">
        <v>496</v>
      </c>
      <c r="B62" s="396" t="s">
        <v>489</v>
      </c>
      <c r="C62" s="428" t="s">
        <v>673</v>
      </c>
      <c r="D62" s="396" t="s">
        <v>674</v>
      </c>
      <c r="E62" s="411"/>
      <c r="F62" s="412"/>
      <c r="G62" s="396"/>
    </row>
    <row r="63" spans="1:7" s="21" customFormat="1" ht="22.35" customHeight="1" x14ac:dyDescent="0.2">
      <c r="A63" s="411" t="s">
        <v>496</v>
      </c>
      <c r="B63" s="396" t="s">
        <v>369</v>
      </c>
      <c r="C63" s="396" t="s">
        <v>666</v>
      </c>
      <c r="D63" s="418" t="s">
        <v>667</v>
      </c>
      <c r="E63" s="411" t="s">
        <v>668</v>
      </c>
      <c r="F63" s="412">
        <v>44316</v>
      </c>
      <c r="G63" s="396"/>
    </row>
    <row r="64" spans="1:7" s="453" customFormat="1" ht="22.35" customHeight="1" x14ac:dyDescent="0.2">
      <c r="A64" s="397" t="s">
        <v>496</v>
      </c>
      <c r="B64" s="398" t="s">
        <v>488</v>
      </c>
      <c r="C64" s="398"/>
      <c r="D64" s="451" t="s">
        <v>540</v>
      </c>
      <c r="E64" s="397" t="s">
        <v>668</v>
      </c>
      <c r="F64" s="452">
        <v>44316</v>
      </c>
      <c r="G64" s="398"/>
    </row>
    <row r="65" spans="1:7" s="453" customFormat="1" x14ac:dyDescent="0.2">
      <c r="A65" s="397" t="s">
        <v>496</v>
      </c>
      <c r="B65" s="398" t="s">
        <v>675</v>
      </c>
      <c r="C65" s="398"/>
      <c r="D65" s="451" t="s">
        <v>540</v>
      </c>
      <c r="E65" s="397" t="s">
        <v>668</v>
      </c>
      <c r="F65" s="452">
        <v>44316</v>
      </c>
      <c r="G65" s="398"/>
    </row>
    <row r="66" spans="1:7" s="453" customFormat="1" ht="22.35" customHeight="1" x14ac:dyDescent="0.2">
      <c r="A66" s="397" t="s">
        <v>496</v>
      </c>
      <c r="B66" s="398" t="s">
        <v>116</v>
      </c>
      <c r="C66" s="398"/>
      <c r="D66" s="451" t="s">
        <v>680</v>
      </c>
      <c r="E66" s="397" t="s">
        <v>668</v>
      </c>
      <c r="F66" s="452">
        <v>44316</v>
      </c>
      <c r="G66" s="398"/>
    </row>
    <row r="67" spans="1:7" ht="51" x14ac:dyDescent="0.2">
      <c r="A67" s="621" t="s">
        <v>496</v>
      </c>
      <c r="B67" s="337" t="s">
        <v>521</v>
      </c>
      <c r="C67" s="337" t="s">
        <v>687</v>
      </c>
      <c r="D67" s="454" t="s">
        <v>683</v>
      </c>
      <c r="E67" s="621" t="s">
        <v>681</v>
      </c>
      <c r="F67" s="365">
        <v>44319</v>
      </c>
      <c r="G67" s="367" t="s">
        <v>682</v>
      </c>
    </row>
    <row r="68" spans="1:7" ht="127.5" x14ac:dyDescent="0.2">
      <c r="A68" s="621" t="s">
        <v>496</v>
      </c>
      <c r="B68" s="337" t="s">
        <v>520</v>
      </c>
      <c r="C68" s="454" t="s">
        <v>686</v>
      </c>
      <c r="D68" s="454" t="s">
        <v>685</v>
      </c>
      <c r="E68" s="621" t="s">
        <v>681</v>
      </c>
      <c r="F68" s="365">
        <v>44319</v>
      </c>
      <c r="G68" s="367" t="s">
        <v>682</v>
      </c>
    </row>
    <row r="69" spans="1:7" s="459" customFormat="1" ht="140.1" customHeight="1" x14ac:dyDescent="0.2">
      <c r="A69" s="455" t="s">
        <v>496</v>
      </c>
      <c r="B69" s="456" t="s">
        <v>693</v>
      </c>
      <c r="C69" s="457" t="s">
        <v>695</v>
      </c>
      <c r="D69" s="457" t="s">
        <v>694</v>
      </c>
      <c r="E69" s="455" t="s">
        <v>681</v>
      </c>
      <c r="F69" s="458">
        <v>44319</v>
      </c>
      <c r="G69" s="456"/>
    </row>
    <row r="70" spans="1:7" x14ac:dyDescent="0.2">
      <c r="A70" s="411" t="s">
        <v>496</v>
      </c>
      <c r="B70" s="396" t="s">
        <v>249</v>
      </c>
      <c r="C70" s="428" t="s">
        <v>698</v>
      </c>
      <c r="D70" s="428" t="s">
        <v>699</v>
      </c>
      <c r="E70" s="621" t="s">
        <v>681</v>
      </c>
      <c r="F70" s="365">
        <v>44319</v>
      </c>
    </row>
    <row r="71" spans="1:7" x14ac:dyDescent="0.2">
      <c r="A71" s="411" t="s">
        <v>496</v>
      </c>
      <c r="B71" s="396" t="s">
        <v>250</v>
      </c>
      <c r="C71" s="428" t="s">
        <v>701</v>
      </c>
      <c r="D71" s="428" t="s">
        <v>700</v>
      </c>
      <c r="E71" s="621" t="s">
        <v>681</v>
      </c>
      <c r="F71" s="365">
        <v>44319</v>
      </c>
    </row>
    <row r="72" spans="1:7" x14ac:dyDescent="0.2">
      <c r="A72" s="411" t="s">
        <v>496</v>
      </c>
      <c r="B72" s="396" t="s">
        <v>427</v>
      </c>
      <c r="C72" s="428" t="s">
        <v>702</v>
      </c>
      <c r="D72" s="428" t="s">
        <v>702</v>
      </c>
      <c r="E72" s="621" t="s">
        <v>703</v>
      </c>
      <c r="F72" s="365">
        <v>44320</v>
      </c>
    </row>
    <row r="73" spans="1:7" x14ac:dyDescent="0.2">
      <c r="A73" s="411" t="s">
        <v>496</v>
      </c>
      <c r="B73" s="396" t="s">
        <v>228</v>
      </c>
      <c r="C73" s="428" t="s">
        <v>704</v>
      </c>
      <c r="D73" s="428" t="s">
        <v>708</v>
      </c>
      <c r="E73" s="621" t="s">
        <v>703</v>
      </c>
      <c r="F73" s="365">
        <v>44320</v>
      </c>
    </row>
    <row r="74" spans="1:7" x14ac:dyDescent="0.2">
      <c r="A74" s="411" t="s">
        <v>496</v>
      </c>
      <c r="B74" s="396" t="s">
        <v>155</v>
      </c>
      <c r="C74" s="428" t="s">
        <v>709</v>
      </c>
      <c r="D74" s="428" t="s">
        <v>710</v>
      </c>
      <c r="E74" s="621" t="s">
        <v>703</v>
      </c>
      <c r="F74" s="365">
        <v>44320</v>
      </c>
    </row>
    <row r="75" spans="1:7" ht="31.35" customHeight="1" x14ac:dyDescent="0.2">
      <c r="A75" s="411" t="s">
        <v>496</v>
      </c>
      <c r="B75" s="396" t="s">
        <v>711</v>
      </c>
      <c r="C75" s="428" t="s">
        <v>712</v>
      </c>
      <c r="D75" s="462" t="s">
        <v>713</v>
      </c>
      <c r="E75" s="621" t="s">
        <v>703</v>
      </c>
      <c r="F75" s="365">
        <v>44320</v>
      </c>
    </row>
    <row r="76" spans="1:7" ht="31.35" customHeight="1" x14ac:dyDescent="0.2">
      <c r="A76" s="411" t="s">
        <v>496</v>
      </c>
      <c r="B76" s="396" t="s">
        <v>715</v>
      </c>
      <c r="C76" s="428" t="s">
        <v>716</v>
      </c>
      <c r="D76" s="462" t="s">
        <v>717</v>
      </c>
      <c r="E76" s="621" t="s">
        <v>703</v>
      </c>
      <c r="F76" s="365">
        <v>44320</v>
      </c>
    </row>
    <row r="77" spans="1:7" ht="72.599999999999994" customHeight="1" x14ac:dyDescent="0.2">
      <c r="A77" s="411" t="s">
        <v>496</v>
      </c>
      <c r="B77" s="396" t="s">
        <v>719</v>
      </c>
      <c r="C77" s="428" t="s">
        <v>721</v>
      </c>
      <c r="D77" s="462" t="s">
        <v>720</v>
      </c>
      <c r="E77" s="621" t="s">
        <v>723</v>
      </c>
      <c r="F77" s="365">
        <v>44321</v>
      </c>
    </row>
    <row r="78" spans="1:7" s="419" customFormat="1" ht="80.849999999999994" customHeight="1" x14ac:dyDescent="0.2">
      <c r="A78" s="411" t="s">
        <v>496</v>
      </c>
      <c r="B78" s="396" t="s">
        <v>116</v>
      </c>
      <c r="C78" s="418" t="s">
        <v>722</v>
      </c>
      <c r="D78" s="462" t="s">
        <v>720</v>
      </c>
      <c r="E78" s="411" t="s">
        <v>723</v>
      </c>
      <c r="F78" s="412">
        <v>44321</v>
      </c>
      <c r="G78" s="463"/>
    </row>
    <row r="79" spans="1:7" ht="46.35" customHeight="1" x14ac:dyDescent="0.2">
      <c r="A79" s="411" t="s">
        <v>496</v>
      </c>
      <c r="B79" s="396" t="s">
        <v>711</v>
      </c>
      <c r="C79" s="428" t="s">
        <v>726</v>
      </c>
      <c r="D79" s="462" t="s">
        <v>727</v>
      </c>
      <c r="E79" s="411" t="s">
        <v>723</v>
      </c>
      <c r="F79" s="412">
        <v>44321</v>
      </c>
    </row>
    <row r="80" spans="1:7" ht="46.35" customHeight="1" x14ac:dyDescent="0.2">
      <c r="A80" s="411" t="s">
        <v>496</v>
      </c>
      <c r="B80" s="396" t="s">
        <v>523</v>
      </c>
      <c r="C80" s="428" t="s">
        <v>741</v>
      </c>
      <c r="D80" s="462" t="s">
        <v>728</v>
      </c>
      <c r="E80" s="411" t="s">
        <v>723</v>
      </c>
      <c r="F80" s="412">
        <v>44321</v>
      </c>
    </row>
    <row r="81" spans="1:7" x14ac:dyDescent="0.2">
      <c r="A81" s="411" t="s">
        <v>496</v>
      </c>
      <c r="B81" s="396" t="s">
        <v>427</v>
      </c>
      <c r="C81" s="428" t="s">
        <v>730</v>
      </c>
      <c r="D81" s="428" t="s">
        <v>731</v>
      </c>
      <c r="E81" s="411" t="s">
        <v>723</v>
      </c>
      <c r="F81" s="412">
        <v>44321</v>
      </c>
    </row>
    <row r="82" spans="1:7" x14ac:dyDescent="0.2">
      <c r="A82" s="411" t="s">
        <v>496</v>
      </c>
      <c r="B82" s="396" t="s">
        <v>228</v>
      </c>
      <c r="C82" s="428" t="s">
        <v>732</v>
      </c>
      <c r="D82" s="428" t="s">
        <v>733</v>
      </c>
      <c r="E82" s="411" t="s">
        <v>723</v>
      </c>
      <c r="F82" s="412">
        <v>44321</v>
      </c>
    </row>
    <row r="83" spans="1:7" s="21" customFormat="1" x14ac:dyDescent="0.2">
      <c r="A83" s="411" t="s">
        <v>496</v>
      </c>
      <c r="B83" s="396" t="s">
        <v>740</v>
      </c>
      <c r="C83" s="428" t="s">
        <v>736</v>
      </c>
      <c r="D83" s="428" t="s">
        <v>737</v>
      </c>
      <c r="E83" s="411" t="s">
        <v>723</v>
      </c>
      <c r="F83" s="412">
        <v>44321</v>
      </c>
      <c r="G83" s="466"/>
    </row>
    <row r="84" spans="1:7" s="21" customFormat="1" x14ac:dyDescent="0.2">
      <c r="A84" s="411" t="s">
        <v>496</v>
      </c>
      <c r="B84" s="396" t="s">
        <v>227</v>
      </c>
      <c r="C84" s="428" t="s">
        <v>738</v>
      </c>
      <c r="D84" s="428" t="s">
        <v>737</v>
      </c>
      <c r="E84" s="411" t="s">
        <v>723</v>
      </c>
      <c r="F84" s="412">
        <v>44321</v>
      </c>
      <c r="G84" s="466"/>
    </row>
    <row r="85" spans="1:7" s="21" customFormat="1" x14ac:dyDescent="0.2">
      <c r="A85" s="411" t="s">
        <v>496</v>
      </c>
      <c r="B85" s="396" t="s">
        <v>488</v>
      </c>
      <c r="C85" s="428" t="s">
        <v>751</v>
      </c>
      <c r="D85" s="428" t="s">
        <v>751</v>
      </c>
      <c r="E85" s="411" t="s">
        <v>723</v>
      </c>
      <c r="F85" s="412">
        <v>44321</v>
      </c>
      <c r="G85" s="466"/>
    </row>
    <row r="86" spans="1:7" x14ac:dyDescent="0.2">
      <c r="A86" s="411" t="s">
        <v>496</v>
      </c>
      <c r="B86" s="396" t="s">
        <v>249</v>
      </c>
      <c r="C86" s="428" t="s">
        <v>755</v>
      </c>
      <c r="D86" s="428" t="s">
        <v>756</v>
      </c>
      <c r="E86" s="411" t="s">
        <v>723</v>
      </c>
      <c r="F86" s="412">
        <v>44321</v>
      </c>
    </row>
    <row r="87" spans="1:7" x14ac:dyDescent="0.2">
      <c r="A87" s="411" t="s">
        <v>496</v>
      </c>
      <c r="B87" s="396" t="s">
        <v>250</v>
      </c>
      <c r="C87" s="428" t="s">
        <v>753</v>
      </c>
      <c r="D87" s="428" t="s">
        <v>754</v>
      </c>
      <c r="E87" s="411" t="s">
        <v>723</v>
      </c>
      <c r="F87" s="412">
        <v>44321</v>
      </c>
    </row>
    <row r="88" spans="1:7" x14ac:dyDescent="0.2">
      <c r="A88" s="411"/>
      <c r="B88" s="396"/>
      <c r="C88" s="428"/>
      <c r="D88" s="428"/>
      <c r="E88" s="411"/>
      <c r="F88" s="412"/>
    </row>
    <row r="89" spans="1:7" x14ac:dyDescent="0.2">
      <c r="A89" s="6" t="s">
        <v>108</v>
      </c>
      <c r="B89" s="227" t="s">
        <v>757</v>
      </c>
      <c r="D89" s="227" t="s">
        <v>758</v>
      </c>
      <c r="E89" s="6" t="s">
        <v>761</v>
      </c>
      <c r="F89" s="473">
        <v>44322</v>
      </c>
    </row>
    <row r="90" spans="1:7" x14ac:dyDescent="0.2">
      <c r="A90" s="6" t="s">
        <v>108</v>
      </c>
      <c r="B90" s="227" t="s">
        <v>759</v>
      </c>
      <c r="D90" s="227" t="s">
        <v>760</v>
      </c>
      <c r="E90" s="6" t="s">
        <v>761</v>
      </c>
      <c r="F90" s="473">
        <v>44322</v>
      </c>
    </row>
    <row r="91" spans="1:7" s="21" customFormat="1" x14ac:dyDescent="0.2">
      <c r="A91" s="411" t="s">
        <v>496</v>
      </c>
      <c r="B91" s="396" t="s">
        <v>149</v>
      </c>
      <c r="C91" s="428" t="s">
        <v>154</v>
      </c>
      <c r="D91" s="428" t="s">
        <v>764</v>
      </c>
      <c r="E91" s="411" t="s">
        <v>763</v>
      </c>
      <c r="F91" s="412">
        <v>44322</v>
      </c>
      <c r="G91" s="466"/>
    </row>
    <row r="92" spans="1:7" s="21" customFormat="1" x14ac:dyDescent="0.2">
      <c r="A92" s="411" t="s">
        <v>496</v>
      </c>
      <c r="B92" s="396" t="s">
        <v>765</v>
      </c>
      <c r="C92" s="428" t="s">
        <v>768</v>
      </c>
      <c r="D92" s="428" t="s">
        <v>769</v>
      </c>
      <c r="E92" s="411" t="s">
        <v>763</v>
      </c>
      <c r="F92" s="412">
        <v>44322</v>
      </c>
      <c r="G92" s="466"/>
    </row>
    <row r="93" spans="1:7" s="478" customFormat="1" x14ac:dyDescent="0.2">
      <c r="A93" s="474" t="s">
        <v>496</v>
      </c>
      <c r="B93" s="475" t="s">
        <v>773</v>
      </c>
      <c r="C93" s="476" t="s">
        <v>774</v>
      </c>
      <c r="D93" s="476" t="s">
        <v>775</v>
      </c>
      <c r="E93" s="474" t="s">
        <v>805</v>
      </c>
      <c r="F93" s="477">
        <v>44322</v>
      </c>
      <c r="G93" s="475"/>
    </row>
    <row r="94" spans="1:7" s="478" customFormat="1" ht="40.35" customHeight="1" x14ac:dyDescent="0.2">
      <c r="A94" s="474" t="s">
        <v>496</v>
      </c>
      <c r="B94" s="475" t="s">
        <v>116</v>
      </c>
      <c r="C94" s="476" t="s">
        <v>795</v>
      </c>
      <c r="D94" s="479" t="s">
        <v>796</v>
      </c>
      <c r="E94" s="474" t="s">
        <v>805</v>
      </c>
      <c r="F94" s="477">
        <v>44322</v>
      </c>
      <c r="G94" s="475"/>
    </row>
    <row r="95" spans="1:7" s="21" customFormat="1" x14ac:dyDescent="0.2">
      <c r="A95" s="411" t="s">
        <v>496</v>
      </c>
      <c r="B95" s="396" t="s">
        <v>765</v>
      </c>
      <c r="C95" s="428" t="s">
        <v>780</v>
      </c>
      <c r="D95" s="428" t="s">
        <v>781</v>
      </c>
      <c r="E95" s="411" t="s">
        <v>805</v>
      </c>
      <c r="F95" s="412">
        <v>44322</v>
      </c>
      <c r="G95" s="466"/>
    </row>
    <row r="96" spans="1:7" ht="112.35" customHeight="1" x14ac:dyDescent="0.2">
      <c r="A96" s="411" t="s">
        <v>496</v>
      </c>
      <c r="B96" s="396" t="s">
        <v>776</v>
      </c>
      <c r="C96" s="462" t="s">
        <v>777</v>
      </c>
      <c r="D96" s="462" t="s">
        <v>778</v>
      </c>
      <c r="E96" s="411" t="s">
        <v>805</v>
      </c>
      <c r="F96" s="412">
        <v>44322</v>
      </c>
    </row>
    <row r="97" spans="1:7" ht="112.35" customHeight="1" x14ac:dyDescent="0.2">
      <c r="A97" s="411" t="s">
        <v>496</v>
      </c>
      <c r="B97" s="396" t="s">
        <v>797</v>
      </c>
      <c r="C97" s="462" t="s">
        <v>798</v>
      </c>
      <c r="D97" s="462" t="s">
        <v>799</v>
      </c>
      <c r="E97" s="411" t="s">
        <v>805</v>
      </c>
      <c r="F97" s="412">
        <v>44322</v>
      </c>
    </row>
    <row r="98" spans="1:7" x14ac:dyDescent="0.2">
      <c r="A98" s="621" t="s">
        <v>496</v>
      </c>
      <c r="B98" s="337" t="s">
        <v>773</v>
      </c>
      <c r="C98" s="337" t="s">
        <v>649</v>
      </c>
      <c r="D98" s="337" t="s">
        <v>815</v>
      </c>
      <c r="E98" s="411" t="s">
        <v>817</v>
      </c>
      <c r="F98" s="412">
        <v>44323</v>
      </c>
    </row>
    <row r="99" spans="1:7" x14ac:dyDescent="0.2">
      <c r="A99" s="621" t="s">
        <v>496</v>
      </c>
      <c r="B99" s="337" t="s">
        <v>116</v>
      </c>
      <c r="C99" s="337" t="s">
        <v>649</v>
      </c>
      <c r="D99" s="337" t="s">
        <v>816</v>
      </c>
      <c r="E99" s="411" t="s">
        <v>817</v>
      </c>
      <c r="F99" s="412">
        <v>44323</v>
      </c>
    </row>
    <row r="100" spans="1:7" x14ac:dyDescent="0.2">
      <c r="A100" s="621" t="s">
        <v>496</v>
      </c>
      <c r="B100" s="396" t="s">
        <v>776</v>
      </c>
      <c r="C100" s="337" t="s">
        <v>818</v>
      </c>
      <c r="D100" s="337" t="s">
        <v>819</v>
      </c>
      <c r="E100" s="411" t="s">
        <v>817</v>
      </c>
      <c r="F100" s="412">
        <v>44323</v>
      </c>
    </row>
    <row r="101" spans="1:7" s="438" customFormat="1" x14ac:dyDescent="0.2">
      <c r="A101" s="505" t="s">
        <v>496</v>
      </c>
      <c r="B101" s="506" t="s">
        <v>250</v>
      </c>
      <c r="C101" s="506" t="s">
        <v>818</v>
      </c>
      <c r="D101" s="506" t="s">
        <v>820</v>
      </c>
      <c r="E101" s="505" t="s">
        <v>821</v>
      </c>
      <c r="F101" s="508">
        <v>44326</v>
      </c>
      <c r="G101" s="491"/>
    </row>
    <row r="102" spans="1:7" s="438" customFormat="1" x14ac:dyDescent="0.2">
      <c r="A102" s="505" t="s">
        <v>496</v>
      </c>
      <c r="B102" s="506" t="s">
        <v>250</v>
      </c>
      <c r="C102" s="506" t="s">
        <v>824</v>
      </c>
      <c r="D102" s="506" t="s">
        <v>825</v>
      </c>
      <c r="E102" s="505" t="s">
        <v>821</v>
      </c>
      <c r="F102" s="508">
        <v>44326</v>
      </c>
      <c r="G102" s="491"/>
    </row>
    <row r="103" spans="1:7" s="497" customFormat="1" x14ac:dyDescent="0.2">
      <c r="A103" s="492" t="s">
        <v>496</v>
      </c>
      <c r="B103" s="493" t="s">
        <v>776</v>
      </c>
      <c r="C103" s="494" t="s">
        <v>822</v>
      </c>
      <c r="D103" s="494" t="s">
        <v>823</v>
      </c>
      <c r="E103" s="495" t="s">
        <v>821</v>
      </c>
      <c r="F103" s="496">
        <v>44326</v>
      </c>
      <c r="G103" s="494"/>
    </row>
    <row r="104" spans="1:7" s="497" customFormat="1" x14ac:dyDescent="0.2">
      <c r="A104" s="492" t="s">
        <v>496</v>
      </c>
      <c r="B104" s="494" t="s">
        <v>776</v>
      </c>
      <c r="C104" s="494" t="s">
        <v>826</v>
      </c>
      <c r="D104" s="494" t="s">
        <v>827</v>
      </c>
      <c r="E104" s="492" t="s">
        <v>821</v>
      </c>
      <c r="F104" s="504">
        <v>44326</v>
      </c>
      <c r="G104" s="494"/>
    </row>
    <row r="105" spans="1:7" ht="102" x14ac:dyDescent="0.2">
      <c r="A105" s="505" t="s">
        <v>496</v>
      </c>
      <c r="B105" s="506" t="s">
        <v>828</v>
      </c>
      <c r="C105" s="506" t="s">
        <v>830</v>
      </c>
      <c r="D105" s="507" t="s">
        <v>829</v>
      </c>
      <c r="E105" s="505" t="s">
        <v>821</v>
      </c>
      <c r="F105" s="508">
        <v>44326</v>
      </c>
    </row>
    <row r="106" spans="1:7" x14ac:dyDescent="0.2">
      <c r="A106" s="505" t="s">
        <v>496</v>
      </c>
      <c r="B106" s="506" t="s">
        <v>249</v>
      </c>
      <c r="C106" s="506" t="s">
        <v>831</v>
      </c>
      <c r="D106" s="507" t="s">
        <v>832</v>
      </c>
      <c r="E106" s="505" t="s">
        <v>821</v>
      </c>
      <c r="F106" s="508">
        <v>44326</v>
      </c>
    </row>
    <row r="107" spans="1:7" x14ac:dyDescent="0.2">
      <c r="A107" s="505" t="s">
        <v>496</v>
      </c>
      <c r="B107" s="506" t="s">
        <v>249</v>
      </c>
      <c r="C107" s="506" t="s">
        <v>833</v>
      </c>
      <c r="D107" s="506" t="s">
        <v>834</v>
      </c>
      <c r="E107" s="505" t="s">
        <v>821</v>
      </c>
      <c r="F107" s="508">
        <v>44326</v>
      </c>
    </row>
    <row r="108" spans="1:7" x14ac:dyDescent="0.2">
      <c r="A108" s="505" t="s">
        <v>496</v>
      </c>
      <c r="B108" s="506" t="s">
        <v>835</v>
      </c>
      <c r="C108" s="506" t="s">
        <v>837</v>
      </c>
      <c r="D108" s="506" t="s">
        <v>836</v>
      </c>
      <c r="E108" s="505" t="s">
        <v>821</v>
      </c>
      <c r="F108" s="508">
        <v>44326</v>
      </c>
    </row>
    <row r="109" spans="1:7" x14ac:dyDescent="0.2">
      <c r="A109" s="571" t="s">
        <v>496</v>
      </c>
      <c r="B109" s="227" t="s">
        <v>249</v>
      </c>
      <c r="C109" s="227" t="s">
        <v>839</v>
      </c>
      <c r="D109" s="227" t="s">
        <v>840</v>
      </c>
      <c r="E109" s="6" t="s">
        <v>841</v>
      </c>
      <c r="F109" s="473">
        <v>44336</v>
      </c>
    </row>
    <row r="110" spans="1:7" x14ac:dyDescent="0.2">
      <c r="A110" s="6" t="s">
        <v>496</v>
      </c>
      <c r="B110" s="227" t="s">
        <v>842</v>
      </c>
      <c r="C110" s="227" t="s">
        <v>843</v>
      </c>
      <c r="D110" s="227" t="s">
        <v>844</v>
      </c>
      <c r="E110" s="6" t="s">
        <v>841</v>
      </c>
      <c r="F110" s="473">
        <v>44336</v>
      </c>
    </row>
    <row r="111" spans="1:7" ht="38.25" x14ac:dyDescent="0.2">
      <c r="A111" s="492" t="s">
        <v>496</v>
      </c>
      <c r="B111" s="494" t="s">
        <v>865</v>
      </c>
      <c r="C111" s="494"/>
      <c r="D111" s="623" t="s">
        <v>879</v>
      </c>
      <c r="E111" s="492" t="s">
        <v>868</v>
      </c>
      <c r="F111" s="492" t="s">
        <v>869</v>
      </c>
    </row>
    <row r="112" spans="1:7" s="366" customFormat="1" x14ac:dyDescent="0.2">
      <c r="A112" s="621" t="s">
        <v>108</v>
      </c>
      <c r="B112" s="337" t="s">
        <v>870</v>
      </c>
      <c r="C112" s="337"/>
      <c r="D112" s="337" t="s">
        <v>871</v>
      </c>
      <c r="E112" s="621" t="s">
        <v>874</v>
      </c>
      <c r="F112" s="365">
        <v>44701</v>
      </c>
      <c r="G112" s="337"/>
    </row>
    <row r="113" spans="1:7" s="366" customFormat="1" x14ac:dyDescent="0.2">
      <c r="A113" s="621" t="s">
        <v>866</v>
      </c>
      <c r="B113" s="337" t="s">
        <v>867</v>
      </c>
      <c r="C113" s="337"/>
      <c r="D113" s="337" t="s">
        <v>878</v>
      </c>
      <c r="E113" s="621" t="s">
        <v>875</v>
      </c>
      <c r="F113" s="365">
        <v>44701</v>
      </c>
      <c r="G113" s="337"/>
    </row>
    <row r="114" spans="1:7" s="366" customFormat="1" x14ac:dyDescent="0.2">
      <c r="A114" s="621" t="s">
        <v>872</v>
      </c>
      <c r="B114" s="337" t="s">
        <v>865</v>
      </c>
      <c r="C114" s="337"/>
      <c r="D114" s="337" t="s">
        <v>873</v>
      </c>
      <c r="E114" s="621" t="s">
        <v>876</v>
      </c>
      <c r="F114" s="365">
        <v>44706</v>
      </c>
      <c r="G114" s="337"/>
    </row>
    <row r="115" spans="1:7" s="366" customFormat="1" ht="51" x14ac:dyDescent="0.2">
      <c r="A115" s="621" t="s">
        <v>496</v>
      </c>
      <c r="B115" s="337" t="s">
        <v>877</v>
      </c>
      <c r="C115" s="337"/>
      <c r="D115" s="454" t="s">
        <v>881</v>
      </c>
      <c r="E115" s="621" t="s">
        <v>880</v>
      </c>
      <c r="F115" s="365">
        <v>44706</v>
      </c>
      <c r="G115" s="337"/>
    </row>
    <row r="116" spans="1:7" x14ac:dyDescent="0.2">
      <c r="F116" s="622"/>
    </row>
  </sheetData>
  <sheetProtection algorithmName="SHA-512" hashValue="wKBP7kQvNxmmDnUDAIiNK7VeY5bBtHhaouJ7HsTjWzpjmhxuhWJsK8acWVIvx+QT4vztZQAZAtAqHKBGomFixw==" saltValue="3QRm+0PHIoGXIMBI8HbV3A==" spinCount="100000" sheet="1" selectLockedCells="1" selectUnlockedCells="1"/>
  <pageMargins left="0.70866141732283472" right="0.70866141732283472" top="0.74803149606299213" bottom="0.74803149606299213" header="0.31496062992125984" footer="0.31496062992125984"/>
  <pageSetup paperSize="9" orientation="portrait" r:id="rId1"/>
  <headerFooter>
    <oddFooter>&amp;L&amp;F&amp;CPage &amp;P of &amp;N&amp;R&amp;A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rgb="FF7030A0"/>
  </sheetPr>
  <dimension ref="A1:J43"/>
  <sheetViews>
    <sheetView zoomScale="85" zoomScaleNormal="85" workbookViewId="0">
      <pane ySplit="1" topLeftCell="A2" activePane="bottomLeft" state="frozen"/>
      <selection activeCell="G112" sqref="G112"/>
      <selection pane="bottomLeft" activeCell="G112" sqref="G112"/>
    </sheetView>
  </sheetViews>
  <sheetFormatPr defaultColWidth="9.42578125" defaultRowHeight="15" x14ac:dyDescent="0.25"/>
  <cols>
    <col min="1" max="1" width="3.42578125" customWidth="1"/>
    <col min="2" max="4" width="15.5703125" style="15" customWidth="1"/>
    <col min="6" max="7" width="24" customWidth="1"/>
    <col min="8" max="8" width="19.5703125" bestFit="1" customWidth="1"/>
    <col min="9" max="9" width="62.42578125" customWidth="1"/>
    <col min="10" max="10" width="68.5703125" customWidth="1"/>
  </cols>
  <sheetData>
    <row r="1" spans="1:10" s="15" customFormat="1" ht="38.85" customHeight="1" x14ac:dyDescent="0.25">
      <c r="B1" s="151" t="s">
        <v>275</v>
      </c>
      <c r="C1" s="152" t="s">
        <v>310</v>
      </c>
      <c r="D1" s="152" t="s">
        <v>311</v>
      </c>
      <c r="F1" s="153" t="s">
        <v>248</v>
      </c>
      <c r="G1" s="153" t="s">
        <v>317</v>
      </c>
      <c r="H1" s="153" t="s">
        <v>454</v>
      </c>
      <c r="I1" s="153" t="s">
        <v>454</v>
      </c>
      <c r="J1" s="153" t="s">
        <v>456</v>
      </c>
    </row>
    <row r="2" spans="1:10" x14ac:dyDescent="0.25">
      <c r="A2" s="311"/>
      <c r="B2" s="312">
        <v>1990</v>
      </c>
      <c r="C2" s="313">
        <v>0</v>
      </c>
      <c r="D2" s="313">
        <v>0</v>
      </c>
      <c r="E2" s="311"/>
      <c r="F2" s="119" t="s">
        <v>227</v>
      </c>
      <c r="G2" s="119" t="s">
        <v>228</v>
      </c>
      <c r="H2" t="s">
        <v>169</v>
      </c>
      <c r="I2" t="s">
        <v>169</v>
      </c>
      <c r="J2" t="s">
        <v>654</v>
      </c>
    </row>
    <row r="3" spans="1:10" ht="29.1" customHeight="1" x14ac:dyDescent="0.25">
      <c r="A3" s="311"/>
      <c r="B3" s="312">
        <v>1991</v>
      </c>
      <c r="C3" s="313">
        <v>0</v>
      </c>
      <c r="D3" s="313">
        <v>0</v>
      </c>
      <c r="E3" s="311"/>
      <c r="F3" s="119" t="s">
        <v>250</v>
      </c>
      <c r="G3" s="119" t="s">
        <v>249</v>
      </c>
      <c r="H3" t="s">
        <v>91</v>
      </c>
      <c r="I3" s="289" t="s">
        <v>460</v>
      </c>
      <c r="J3" t="s">
        <v>455</v>
      </c>
    </row>
    <row r="4" spans="1:10" ht="29.1" customHeight="1" x14ac:dyDescent="0.25">
      <c r="A4" s="311"/>
      <c r="B4" s="312">
        <v>1992</v>
      </c>
      <c r="C4" s="313">
        <v>0</v>
      </c>
      <c r="D4" s="313">
        <v>0</v>
      </c>
      <c r="E4" s="311"/>
      <c r="F4" s="119"/>
      <c r="G4" s="119" t="s">
        <v>427</v>
      </c>
      <c r="I4" s="289" t="s">
        <v>459</v>
      </c>
    </row>
    <row r="5" spans="1:10" x14ac:dyDescent="0.25">
      <c r="A5" s="311"/>
      <c r="B5" s="312">
        <v>1993</v>
      </c>
      <c r="C5" s="313">
        <v>0</v>
      </c>
      <c r="D5" s="313">
        <v>0</v>
      </c>
      <c r="E5" s="311" t="s">
        <v>495</v>
      </c>
      <c r="F5" s="119"/>
      <c r="G5" s="119" t="s">
        <v>155</v>
      </c>
    </row>
    <row r="6" spans="1:10" x14ac:dyDescent="0.25">
      <c r="A6" s="311"/>
      <c r="B6" s="312">
        <v>1994</v>
      </c>
      <c r="C6" s="313">
        <v>0</v>
      </c>
      <c r="D6" s="313">
        <v>0</v>
      </c>
      <c r="E6" s="311"/>
      <c r="F6" s="119"/>
      <c r="G6" s="119"/>
    </row>
    <row r="7" spans="1:10" x14ac:dyDescent="0.25">
      <c r="A7" s="311"/>
      <c r="B7" s="312">
        <v>1995</v>
      </c>
      <c r="C7" s="313">
        <v>0</v>
      </c>
      <c r="D7" s="313">
        <v>0</v>
      </c>
      <c r="E7" s="311"/>
      <c r="F7" s="119"/>
      <c r="G7" s="119"/>
    </row>
    <row r="8" spans="1:10" x14ac:dyDescent="0.25">
      <c r="A8" s="311"/>
      <c r="B8" s="312">
        <v>1996</v>
      </c>
      <c r="C8" s="313">
        <v>0</v>
      </c>
      <c r="D8" s="313">
        <v>0</v>
      </c>
      <c r="E8" s="311"/>
      <c r="F8" s="119"/>
      <c r="G8" s="119"/>
    </row>
    <row r="9" spans="1:10" x14ac:dyDescent="0.25">
      <c r="A9" s="311"/>
      <c r="B9" s="312">
        <v>1997</v>
      </c>
      <c r="C9" s="313">
        <v>0</v>
      </c>
      <c r="D9" s="313">
        <v>0</v>
      </c>
      <c r="E9" s="311"/>
      <c r="F9" s="119"/>
      <c r="G9" s="119"/>
    </row>
    <row r="10" spans="1:10" x14ac:dyDescent="0.25">
      <c r="A10" s="311"/>
      <c r="B10" s="312">
        <v>1998</v>
      </c>
      <c r="C10" s="313">
        <v>0</v>
      </c>
      <c r="D10" s="313">
        <v>0</v>
      </c>
      <c r="E10" s="311"/>
      <c r="F10" s="119"/>
      <c r="G10" s="119"/>
    </row>
    <row r="11" spans="1:10" x14ac:dyDescent="0.25">
      <c r="A11" s="311"/>
      <c r="B11" s="312">
        <v>1999</v>
      </c>
      <c r="C11" s="313">
        <v>0</v>
      </c>
      <c r="D11" s="313">
        <v>0</v>
      </c>
      <c r="E11" s="311"/>
      <c r="F11" s="119"/>
      <c r="G11" s="119"/>
    </row>
    <row r="12" spans="1:10" x14ac:dyDescent="0.25">
      <c r="A12" s="311"/>
      <c r="B12" s="312">
        <v>2000</v>
      </c>
      <c r="C12" s="313">
        <v>0</v>
      </c>
      <c r="D12" s="313">
        <v>0</v>
      </c>
      <c r="E12" s="311"/>
      <c r="F12" s="119"/>
      <c r="G12" s="119"/>
    </row>
    <row r="13" spans="1:10" x14ac:dyDescent="0.25">
      <c r="A13" s="311"/>
      <c r="B13" s="312">
        <v>2001</v>
      </c>
      <c r="C13" s="313">
        <v>0</v>
      </c>
      <c r="D13" s="313">
        <v>0</v>
      </c>
      <c r="E13" s="311"/>
      <c r="F13" s="119"/>
      <c r="G13" s="119"/>
    </row>
    <row r="14" spans="1:10" x14ac:dyDescent="0.25">
      <c r="A14" s="311"/>
      <c r="B14" s="312">
        <v>2002</v>
      </c>
      <c r="C14" s="313">
        <v>0</v>
      </c>
      <c r="D14" s="313">
        <v>0</v>
      </c>
      <c r="E14" s="311"/>
      <c r="F14" s="119"/>
      <c r="G14" s="119"/>
    </row>
    <row r="15" spans="1:10" x14ac:dyDescent="0.25">
      <c r="A15" s="311"/>
      <c r="B15" s="312">
        <v>2003</v>
      </c>
      <c r="C15" s="313">
        <v>0</v>
      </c>
      <c r="D15" s="313">
        <v>0</v>
      </c>
      <c r="E15" s="311"/>
      <c r="F15" s="119"/>
      <c r="G15" s="119"/>
    </row>
    <row r="16" spans="1:10" x14ac:dyDescent="0.25">
      <c r="A16" s="311"/>
      <c r="B16" s="312">
        <v>2004</v>
      </c>
      <c r="C16" s="313">
        <v>0</v>
      </c>
      <c r="D16" s="313">
        <v>0</v>
      </c>
      <c r="E16" s="311"/>
      <c r="F16" s="119"/>
      <c r="G16" s="119"/>
    </row>
    <row r="17" spans="2:7" x14ac:dyDescent="0.25">
      <c r="B17" s="415">
        <v>2005</v>
      </c>
      <c r="C17" s="119">
        <v>0</v>
      </c>
      <c r="D17" s="119">
        <v>1</v>
      </c>
      <c r="E17" s="417" t="s">
        <v>595</v>
      </c>
      <c r="F17" s="119"/>
      <c r="G17" s="119"/>
    </row>
    <row r="18" spans="2:7" x14ac:dyDescent="0.25">
      <c r="B18" s="415">
        <v>2006</v>
      </c>
      <c r="C18" s="119">
        <v>0</v>
      </c>
      <c r="D18" s="119">
        <v>1</v>
      </c>
      <c r="E18" s="416"/>
      <c r="F18" s="119"/>
      <c r="G18" s="119"/>
    </row>
    <row r="19" spans="2:7" x14ac:dyDescent="0.25">
      <c r="B19" s="415">
        <v>2007</v>
      </c>
      <c r="C19" s="119">
        <v>0</v>
      </c>
      <c r="D19" s="119">
        <v>1</v>
      </c>
      <c r="E19" s="416"/>
      <c r="F19" s="119"/>
      <c r="G19" s="119"/>
    </row>
    <row r="20" spans="2:7" x14ac:dyDescent="0.25">
      <c r="B20" s="415">
        <v>2008</v>
      </c>
      <c r="C20" s="119">
        <v>0</v>
      </c>
      <c r="D20" s="119">
        <v>1</v>
      </c>
      <c r="E20" s="416"/>
      <c r="F20" s="833"/>
      <c r="G20" s="833"/>
    </row>
    <row r="21" spans="2:7" x14ac:dyDescent="0.25">
      <c r="B21" s="415">
        <v>2009</v>
      </c>
      <c r="C21" s="119">
        <v>0</v>
      </c>
      <c r="D21" s="119">
        <v>1</v>
      </c>
      <c r="E21" s="416"/>
      <c r="F21" s="833"/>
      <c r="G21" s="833"/>
    </row>
    <row r="22" spans="2:7" x14ac:dyDescent="0.25">
      <c r="B22" s="415">
        <v>2010</v>
      </c>
      <c r="C22" s="119">
        <v>0</v>
      </c>
      <c r="D22" s="119">
        <v>1</v>
      </c>
      <c r="E22" s="416"/>
    </row>
    <row r="23" spans="2:7" x14ac:dyDescent="0.25">
      <c r="B23" s="415">
        <v>2011</v>
      </c>
      <c r="C23" s="119">
        <v>0</v>
      </c>
      <c r="D23" s="119">
        <v>1</v>
      </c>
      <c r="E23" s="416"/>
    </row>
    <row r="24" spans="2:7" x14ac:dyDescent="0.25">
      <c r="B24" s="415">
        <v>2012</v>
      </c>
      <c r="C24" s="119">
        <v>0</v>
      </c>
      <c r="D24" s="119">
        <v>1</v>
      </c>
      <c r="E24" s="416"/>
    </row>
    <row r="25" spans="2:7" x14ac:dyDescent="0.25">
      <c r="B25" s="415">
        <v>2013</v>
      </c>
      <c r="C25" s="119">
        <v>0</v>
      </c>
      <c r="D25" s="119">
        <v>1</v>
      </c>
      <c r="E25" s="416"/>
    </row>
    <row r="26" spans="2:7" x14ac:dyDescent="0.25">
      <c r="B26" s="415">
        <v>2014</v>
      </c>
      <c r="C26" s="119">
        <v>0</v>
      </c>
      <c r="D26" s="119">
        <v>1</v>
      </c>
      <c r="E26" s="416"/>
    </row>
    <row r="27" spans="2:7" x14ac:dyDescent="0.25">
      <c r="B27" s="413">
        <v>2015</v>
      </c>
      <c r="C27" s="414">
        <v>0</v>
      </c>
      <c r="D27" s="414">
        <v>1</v>
      </c>
    </row>
    <row r="28" spans="2:7" x14ac:dyDescent="0.25">
      <c r="B28" s="413">
        <v>2016</v>
      </c>
      <c r="C28" s="414">
        <v>0</v>
      </c>
      <c r="D28" s="414">
        <v>1</v>
      </c>
    </row>
    <row r="29" spans="2:7" x14ac:dyDescent="0.25">
      <c r="B29" s="413">
        <v>2017</v>
      </c>
      <c r="C29" s="414">
        <v>0</v>
      </c>
      <c r="D29" s="414">
        <v>1</v>
      </c>
    </row>
    <row r="30" spans="2:7" x14ac:dyDescent="0.25">
      <c r="B30" s="413">
        <v>2018</v>
      </c>
      <c r="C30" s="414">
        <v>1</v>
      </c>
      <c r="D30" s="414">
        <v>1</v>
      </c>
    </row>
    <row r="31" spans="2:7" x14ac:dyDescent="0.25">
      <c r="B31" s="413">
        <v>2019</v>
      </c>
      <c r="C31" s="414">
        <v>1</v>
      </c>
      <c r="D31" s="414">
        <v>0</v>
      </c>
    </row>
    <row r="32" spans="2:7" x14ac:dyDescent="0.25">
      <c r="B32" s="413">
        <v>2020</v>
      </c>
      <c r="C32" s="414">
        <v>1</v>
      </c>
      <c r="D32" s="414">
        <v>0</v>
      </c>
    </row>
    <row r="33" spans="2:4" x14ac:dyDescent="0.25">
      <c r="B33" s="413">
        <v>2021</v>
      </c>
      <c r="C33" s="414">
        <v>1</v>
      </c>
      <c r="D33" s="414">
        <v>0</v>
      </c>
    </row>
    <row r="34" spans="2:4" x14ac:dyDescent="0.25">
      <c r="B34" s="413">
        <v>2022</v>
      </c>
      <c r="C34" s="414">
        <v>1</v>
      </c>
      <c r="D34" s="414">
        <v>0</v>
      </c>
    </row>
    <row r="35" spans="2:4" x14ac:dyDescent="0.25">
      <c r="B35" s="413">
        <v>2023</v>
      </c>
      <c r="C35" s="414">
        <v>1</v>
      </c>
      <c r="D35" s="414">
        <v>0</v>
      </c>
    </row>
    <row r="36" spans="2:4" x14ac:dyDescent="0.25">
      <c r="B36" s="413">
        <v>2024</v>
      </c>
      <c r="C36" s="414">
        <v>1</v>
      </c>
      <c r="D36" s="414">
        <v>0</v>
      </c>
    </row>
    <row r="37" spans="2:4" x14ac:dyDescent="0.25">
      <c r="B37" s="413">
        <v>2025</v>
      </c>
      <c r="C37" s="414">
        <v>1</v>
      </c>
      <c r="D37" s="414">
        <v>0</v>
      </c>
    </row>
    <row r="38" spans="2:4" x14ac:dyDescent="0.25">
      <c r="B38" s="413">
        <v>2026</v>
      </c>
      <c r="C38" s="414">
        <v>1</v>
      </c>
      <c r="D38" s="414">
        <v>0</v>
      </c>
    </row>
    <row r="39" spans="2:4" x14ac:dyDescent="0.25">
      <c r="B39" s="413">
        <v>2027</v>
      </c>
      <c r="C39" s="414">
        <v>1</v>
      </c>
      <c r="D39" s="414">
        <v>0</v>
      </c>
    </row>
    <row r="40" spans="2:4" x14ac:dyDescent="0.25">
      <c r="B40" s="413">
        <v>2028</v>
      </c>
      <c r="C40" s="414">
        <v>1</v>
      </c>
      <c r="D40" s="414">
        <v>0</v>
      </c>
    </row>
    <row r="41" spans="2:4" s="5" customFormat="1" x14ac:dyDescent="0.2">
      <c r="B41" s="124"/>
      <c r="C41" s="125"/>
      <c r="D41" s="125"/>
    </row>
    <row r="42" spans="2:4" s="5" customFormat="1" ht="12.75" hidden="1" x14ac:dyDescent="0.2">
      <c r="B42" s="6"/>
      <c r="C42" s="6"/>
      <c r="D42" s="6"/>
    </row>
    <row r="43" spans="2:4" s="5" customFormat="1" ht="12.75" x14ac:dyDescent="0.2">
      <c r="B43" s="834" t="s">
        <v>596</v>
      </c>
      <c r="C43" s="834"/>
      <c r="D43" s="834"/>
    </row>
  </sheetData>
  <sheetProtection algorithmName="SHA-512" hashValue="vU9tPKHEWt058k0jWRH2upkmGRNzXOM2j2YaARHnuPVsuHsHeS2SrcIduthgxZBd1fmFaHyy+/G7ZFIs6ZJH7Q==" saltValue="jm+pcGnRgRbPPwOvgrjyvg==" spinCount="100000" sheet="1" selectLockedCells="1" selectUnlockedCells="1"/>
  <mergeCells count="3">
    <mergeCell ref="F20:G20"/>
    <mergeCell ref="F21:G21"/>
    <mergeCell ref="B43:D43"/>
  </mergeCells>
  <pageMargins left="0.70866141732283472" right="0.70866141732283472" top="0.74803149606299213" bottom="0.74803149606299213" header="0.31496062992125984" footer="0.31496062992125984"/>
  <pageSetup paperSize="9" orientation="portrait" horizontalDpi="360" verticalDpi="360" r:id="rId1"/>
  <headerFooter>
    <oddFooter>&amp;L&amp;F&amp;CPage &amp;P of &amp;N&amp;R&amp;A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rgb="FF7030A0"/>
  </sheetPr>
  <dimension ref="A1:O44"/>
  <sheetViews>
    <sheetView zoomScale="85" zoomScaleNormal="85" workbookViewId="0">
      <pane ySplit="1" topLeftCell="A2" activePane="bottomLeft" state="frozen"/>
      <selection activeCell="G112" sqref="G112"/>
      <selection pane="bottomLeft" activeCell="K10" sqref="K10"/>
    </sheetView>
  </sheetViews>
  <sheetFormatPr defaultColWidth="9.42578125" defaultRowHeight="15" x14ac:dyDescent="0.25"/>
  <cols>
    <col min="1" max="1" width="22.42578125" bestFit="1" customWidth="1"/>
    <col min="2" max="2" width="8" bestFit="1" customWidth="1"/>
    <col min="3" max="3" width="5.5703125" customWidth="1"/>
    <col min="4" max="4" width="10.5703125" customWidth="1"/>
    <col min="5" max="5" width="37.42578125" bestFit="1" customWidth="1"/>
    <col min="6" max="6" width="6.42578125" customWidth="1"/>
    <col min="7" max="7" width="10.42578125" style="5" customWidth="1"/>
    <col min="8" max="8" width="34.42578125" style="5" customWidth="1"/>
    <col min="9" max="9" width="5.42578125" style="5" customWidth="1"/>
    <col min="10" max="10" width="31.5703125" customWidth="1"/>
    <col min="11" max="11" width="91.5703125" customWidth="1"/>
    <col min="12" max="14" width="0" style="626" hidden="1" customWidth="1"/>
    <col min="15" max="15" width="20.85546875" customWidth="1"/>
  </cols>
  <sheetData>
    <row r="1" spans="1:15" s="15" customFormat="1" ht="30.75" thickBot="1" x14ac:dyDescent="0.3">
      <c r="A1" s="148" t="s">
        <v>26</v>
      </c>
      <c r="B1" s="148" t="s">
        <v>27</v>
      </c>
      <c r="C1" s="149"/>
      <c r="D1" s="290" t="s">
        <v>464</v>
      </c>
      <c r="E1" s="150" t="s">
        <v>28</v>
      </c>
      <c r="F1" s="293"/>
      <c r="G1" s="290" t="s">
        <v>465</v>
      </c>
      <c r="H1" s="291" t="s">
        <v>28</v>
      </c>
      <c r="I1"/>
      <c r="J1" s="146" t="s">
        <v>344</v>
      </c>
      <c r="K1" s="147" t="s">
        <v>345</v>
      </c>
      <c r="L1" s="625"/>
      <c r="M1" s="625" t="s">
        <v>882</v>
      </c>
      <c r="N1" s="625"/>
      <c r="O1" s="146" t="s">
        <v>854</v>
      </c>
    </row>
    <row r="2" spans="1:15" ht="15.75" x14ac:dyDescent="0.25">
      <c r="A2" s="9" t="s">
        <v>29</v>
      </c>
      <c r="B2" s="10" t="s">
        <v>30</v>
      </c>
      <c r="C2" s="3"/>
      <c r="D2" s="4" t="s">
        <v>901</v>
      </c>
      <c r="E2" s="4" t="s">
        <v>902</v>
      </c>
      <c r="J2" s="835" t="s">
        <v>346</v>
      </c>
      <c r="K2" s="836"/>
      <c r="O2" s="618">
        <v>2018</v>
      </c>
    </row>
    <row r="3" spans="1:15" x14ac:dyDescent="0.25">
      <c r="A3" s="9" t="s">
        <v>31</v>
      </c>
      <c r="B3" s="10" t="s">
        <v>32</v>
      </c>
      <c r="C3" s="3"/>
      <c r="D3" s="4" t="s">
        <v>23</v>
      </c>
      <c r="E3" s="4" t="s">
        <v>903</v>
      </c>
      <c r="J3" s="128" t="s">
        <v>347</v>
      </c>
      <c r="K3" s="129" t="s">
        <v>143</v>
      </c>
      <c r="O3" s="618">
        <v>2019</v>
      </c>
    </row>
    <row r="4" spans="1:15" x14ac:dyDescent="0.25">
      <c r="A4" s="9" t="s">
        <v>33</v>
      </c>
      <c r="B4" s="10" t="s">
        <v>34</v>
      </c>
      <c r="C4" s="3"/>
      <c r="D4" s="4" t="s">
        <v>24</v>
      </c>
      <c r="E4" s="4" t="s">
        <v>904</v>
      </c>
      <c r="J4" s="128" t="s">
        <v>348</v>
      </c>
      <c r="K4" s="129" t="s">
        <v>144</v>
      </c>
      <c r="O4" s="618">
        <v>2020</v>
      </c>
    </row>
    <row r="5" spans="1:15" ht="15.75" thickBot="1" x14ac:dyDescent="0.3">
      <c r="A5" s="9" t="s">
        <v>35</v>
      </c>
      <c r="B5" s="10" t="s">
        <v>36</v>
      </c>
      <c r="C5" s="3"/>
      <c r="D5" s="4" t="s">
        <v>30</v>
      </c>
      <c r="E5" s="4"/>
      <c r="J5" s="130" t="s">
        <v>349</v>
      </c>
      <c r="K5" s="131" t="s">
        <v>145</v>
      </c>
      <c r="O5" s="618">
        <v>2021</v>
      </c>
    </row>
    <row r="6" spans="1:15" ht="15.75" x14ac:dyDescent="0.25">
      <c r="A6" s="9" t="s">
        <v>37</v>
      </c>
      <c r="B6" s="10" t="s">
        <v>38</v>
      </c>
      <c r="C6" s="3"/>
      <c r="D6" s="4" t="s">
        <v>905</v>
      </c>
      <c r="E6" s="4"/>
      <c r="J6" s="837" t="s">
        <v>350</v>
      </c>
      <c r="K6" s="838"/>
      <c r="O6" s="624">
        <v>2022</v>
      </c>
    </row>
    <row r="7" spans="1:15" x14ac:dyDescent="0.25">
      <c r="A7" s="9" t="s">
        <v>39</v>
      </c>
      <c r="B7" s="10" t="s">
        <v>40</v>
      </c>
      <c r="C7" s="3"/>
      <c r="D7" s="4" t="s">
        <v>41</v>
      </c>
      <c r="E7" s="4"/>
      <c r="J7" s="132" t="s">
        <v>351</v>
      </c>
      <c r="K7" s="133" t="s">
        <v>366</v>
      </c>
    </row>
    <row r="8" spans="1:15" x14ac:dyDescent="0.25">
      <c r="A8" s="9" t="s">
        <v>42</v>
      </c>
      <c r="B8" s="10" t="s">
        <v>43</v>
      </c>
      <c r="C8" s="3"/>
      <c r="D8" s="4" t="s">
        <v>906</v>
      </c>
      <c r="E8" s="4"/>
      <c r="J8" s="132" t="s">
        <v>352</v>
      </c>
      <c r="K8" s="133">
        <v>2024</v>
      </c>
    </row>
    <row r="9" spans="1:15" ht="15.75" thickBot="1" x14ac:dyDescent="0.3">
      <c r="A9" s="9" t="s">
        <v>44</v>
      </c>
      <c r="B9" s="10" t="s">
        <v>45</v>
      </c>
      <c r="C9" s="3"/>
      <c r="D9" s="5"/>
      <c r="E9" s="5"/>
      <c r="J9" s="134" t="s">
        <v>353</v>
      </c>
      <c r="K9" s="135" t="s">
        <v>907</v>
      </c>
    </row>
    <row r="10" spans="1:15" ht="15.75" thickBot="1" x14ac:dyDescent="0.3">
      <c r="A10" s="9" t="s">
        <v>46</v>
      </c>
      <c r="B10" s="10" t="s">
        <v>47</v>
      </c>
      <c r="C10" s="3"/>
      <c r="D10" s="5"/>
      <c r="E10" s="5"/>
      <c r="J10" s="132" t="s">
        <v>354</v>
      </c>
      <c r="K10" s="136" t="s">
        <v>883</v>
      </c>
    </row>
    <row r="11" spans="1:15" ht="15.75" x14ac:dyDescent="0.25">
      <c r="A11" s="9" t="s">
        <v>48</v>
      </c>
      <c r="B11" s="10" t="s">
        <v>49</v>
      </c>
      <c r="C11" s="3"/>
      <c r="D11" s="5"/>
      <c r="E11" s="5"/>
      <c r="J11" s="839" t="s">
        <v>355</v>
      </c>
      <c r="K11" s="840"/>
    </row>
    <row r="12" spans="1:15" x14ac:dyDescent="0.25">
      <c r="A12" s="9" t="s">
        <v>50</v>
      </c>
      <c r="B12" s="10" t="s">
        <v>51</v>
      </c>
      <c r="C12" s="3"/>
      <c r="D12" s="5"/>
      <c r="E12" s="5"/>
      <c r="J12" s="137" t="s">
        <v>356</v>
      </c>
      <c r="K12" s="138" t="s">
        <v>357</v>
      </c>
    </row>
    <row r="13" spans="1:15" x14ac:dyDescent="0.25">
      <c r="A13" s="9" t="s">
        <v>52</v>
      </c>
      <c r="B13" s="10" t="s">
        <v>53</v>
      </c>
      <c r="C13" s="3"/>
      <c r="D13" s="5"/>
      <c r="E13" s="5"/>
      <c r="J13" s="137" t="s">
        <v>358</v>
      </c>
      <c r="K13" s="138" t="s">
        <v>406</v>
      </c>
    </row>
    <row r="14" spans="1:15" x14ac:dyDescent="0.25">
      <c r="A14" s="9" t="s">
        <v>54</v>
      </c>
      <c r="B14" s="10" t="s">
        <v>55</v>
      </c>
      <c r="C14" s="3"/>
      <c r="D14" s="5"/>
      <c r="E14" s="5"/>
      <c r="J14" s="139" t="s">
        <v>359</v>
      </c>
      <c r="K14" s="629" t="s">
        <v>886</v>
      </c>
    </row>
    <row r="15" spans="1:15" ht="15.75" thickBot="1" x14ac:dyDescent="0.3">
      <c r="A15" s="9" t="s">
        <v>56</v>
      </c>
      <c r="B15" s="10" t="s">
        <v>57</v>
      </c>
      <c r="C15" s="3"/>
      <c r="D15" s="5"/>
      <c r="E15" s="5"/>
      <c r="J15" s="140" t="s">
        <v>360</v>
      </c>
      <c r="K15" s="628" t="s">
        <v>885</v>
      </c>
    </row>
    <row r="16" spans="1:15" ht="15.75" x14ac:dyDescent="0.25">
      <c r="A16" s="9" t="s">
        <v>58</v>
      </c>
      <c r="B16" s="10" t="s">
        <v>59</v>
      </c>
      <c r="C16" s="3"/>
      <c r="D16" s="5"/>
      <c r="E16" s="5"/>
      <c r="J16" s="841" t="s">
        <v>361</v>
      </c>
      <c r="K16" s="842"/>
    </row>
    <row r="17" spans="1:11" x14ac:dyDescent="0.25">
      <c r="A17" s="9" t="s">
        <v>60</v>
      </c>
      <c r="B17" s="10" t="s">
        <v>61</v>
      </c>
      <c r="C17" s="3"/>
      <c r="J17" s="141" t="s">
        <v>362</v>
      </c>
      <c r="K17" s="142" t="s">
        <v>884</v>
      </c>
    </row>
    <row r="18" spans="1:11" x14ac:dyDescent="0.25">
      <c r="A18" s="9" t="s">
        <v>62</v>
      </c>
      <c r="B18" s="10" t="s">
        <v>63</v>
      </c>
      <c r="C18" s="3"/>
      <c r="J18" s="141" t="s">
        <v>363</v>
      </c>
      <c r="K18" s="142" t="s">
        <v>127</v>
      </c>
    </row>
    <row r="19" spans="1:11" x14ac:dyDescent="0.25">
      <c r="A19" s="9" t="s">
        <v>64</v>
      </c>
      <c r="B19" s="10" t="s">
        <v>65</v>
      </c>
      <c r="C19" s="3"/>
      <c r="J19" s="141" t="s">
        <v>364</v>
      </c>
      <c r="K19" s="143" t="s">
        <v>136</v>
      </c>
    </row>
    <row r="20" spans="1:11" ht="15.75" thickBot="1" x14ac:dyDescent="0.3">
      <c r="A20" s="9" t="s">
        <v>66</v>
      </c>
      <c r="B20" s="10" t="s">
        <v>67</v>
      </c>
      <c r="C20" s="3"/>
      <c r="J20" s="144" t="s">
        <v>365</v>
      </c>
      <c r="K20" s="145" t="s">
        <v>158</v>
      </c>
    </row>
    <row r="21" spans="1:11" x14ac:dyDescent="0.25">
      <c r="A21" s="9" t="s">
        <v>68</v>
      </c>
      <c r="B21" s="10" t="s">
        <v>69</v>
      </c>
      <c r="C21" s="3"/>
    </row>
    <row r="22" spans="1:11" x14ac:dyDescent="0.25">
      <c r="A22" s="9" t="s">
        <v>70</v>
      </c>
      <c r="B22" s="10" t="s">
        <v>71</v>
      </c>
      <c r="C22" s="3"/>
    </row>
    <row r="23" spans="1:11" x14ac:dyDescent="0.25">
      <c r="A23" s="9" t="s">
        <v>72</v>
      </c>
      <c r="B23" s="10" t="s">
        <v>73</v>
      </c>
      <c r="C23" s="3"/>
    </row>
    <row r="24" spans="1:11" x14ac:dyDescent="0.25">
      <c r="A24" s="9" t="s">
        <v>74</v>
      </c>
      <c r="B24" s="10" t="s">
        <v>75</v>
      </c>
      <c r="C24" s="3"/>
    </row>
    <row r="25" spans="1:11" x14ac:dyDescent="0.25">
      <c r="A25" s="9" t="s">
        <v>76</v>
      </c>
      <c r="B25" s="10" t="s">
        <v>77</v>
      </c>
      <c r="C25" s="3"/>
      <c r="G25" s="292"/>
      <c r="H25" s="292"/>
    </row>
    <row r="26" spans="1:11" x14ac:dyDescent="0.25">
      <c r="A26" s="9" t="s">
        <v>78</v>
      </c>
      <c r="B26" s="10" t="s">
        <v>79</v>
      </c>
      <c r="C26" s="3"/>
      <c r="G26" s="292"/>
      <c r="H26" s="292"/>
    </row>
    <row r="27" spans="1:11" x14ac:dyDescent="0.25">
      <c r="A27" s="9" t="s">
        <v>80</v>
      </c>
      <c r="B27" s="10" t="s">
        <v>81</v>
      </c>
      <c r="C27" s="3"/>
    </row>
    <row r="28" spans="1:11" x14ac:dyDescent="0.25">
      <c r="A28" s="9" t="s">
        <v>82</v>
      </c>
      <c r="B28" s="10" t="s">
        <v>83</v>
      </c>
      <c r="C28" s="3"/>
    </row>
    <row r="29" spans="1:11" x14ac:dyDescent="0.25">
      <c r="A29" s="9" t="s">
        <v>84</v>
      </c>
      <c r="B29" s="10" t="s">
        <v>85</v>
      </c>
      <c r="C29" s="121"/>
    </row>
    <row r="30" spans="1:11" x14ac:dyDescent="0.25">
      <c r="A30" s="9" t="s">
        <v>86</v>
      </c>
      <c r="B30" s="10" t="s">
        <v>87</v>
      </c>
      <c r="C30" s="3"/>
    </row>
    <row r="31" spans="1:11" x14ac:dyDescent="0.25">
      <c r="A31" s="9" t="s">
        <v>88</v>
      </c>
      <c r="B31" s="10" t="s">
        <v>89</v>
      </c>
      <c r="C31" s="3"/>
    </row>
    <row r="32" spans="1:11" x14ac:dyDescent="0.25">
      <c r="A32" s="9" t="s">
        <v>90</v>
      </c>
      <c r="B32" s="10" t="s">
        <v>91</v>
      </c>
      <c r="C32" s="3"/>
    </row>
    <row r="33" spans="1:15" x14ac:dyDescent="0.25">
      <c r="A33" s="9" t="s">
        <v>92</v>
      </c>
      <c r="B33" s="10" t="s">
        <v>93</v>
      </c>
      <c r="C33" s="3"/>
    </row>
    <row r="34" spans="1:15" x14ac:dyDescent="0.25">
      <c r="A34" s="9" t="s">
        <v>94</v>
      </c>
      <c r="B34" s="10" t="s">
        <v>95</v>
      </c>
      <c r="C34" s="3"/>
    </row>
    <row r="35" spans="1:15" x14ac:dyDescent="0.25">
      <c r="A35" s="9" t="s">
        <v>96</v>
      </c>
      <c r="B35" s="10" t="s">
        <v>97</v>
      </c>
      <c r="C35" s="3"/>
    </row>
    <row r="36" spans="1:15" x14ac:dyDescent="0.25">
      <c r="A36" s="9" t="s">
        <v>98</v>
      </c>
      <c r="B36" s="10" t="s">
        <v>99</v>
      </c>
      <c r="C36" s="3"/>
    </row>
    <row r="37" spans="1:15" x14ac:dyDescent="0.25">
      <c r="A37" s="9" t="s">
        <v>100</v>
      </c>
      <c r="B37" s="10" t="s">
        <v>101</v>
      </c>
      <c r="C37" s="3"/>
    </row>
    <row r="38" spans="1:15" x14ac:dyDescent="0.25">
      <c r="A38" s="9" t="s">
        <v>102</v>
      </c>
      <c r="B38" s="10" t="s">
        <v>103</v>
      </c>
      <c r="C38" s="3"/>
    </row>
    <row r="39" spans="1:15" x14ac:dyDescent="0.25">
      <c r="A39" s="9" t="s">
        <v>104</v>
      </c>
      <c r="B39" s="10" t="s">
        <v>105</v>
      </c>
      <c r="C39" s="3"/>
    </row>
    <row r="40" spans="1:15" ht="18.600000000000001" customHeight="1" x14ac:dyDescent="0.25">
      <c r="A40" s="9" t="s">
        <v>106</v>
      </c>
      <c r="B40" s="10" t="s">
        <v>107</v>
      </c>
      <c r="C40" s="3"/>
    </row>
    <row r="41" spans="1:15" s="5" customFormat="1" ht="10.35" customHeight="1" x14ac:dyDescent="0.25">
      <c r="B41" s="6"/>
      <c r="C41" s="6"/>
      <c r="L41" s="627"/>
      <c r="M41" s="627"/>
      <c r="N41" s="627"/>
      <c r="O41"/>
    </row>
    <row r="42" spans="1:15" s="5" customFormat="1" ht="10.35" customHeight="1" x14ac:dyDescent="0.25">
      <c r="A42" s="296"/>
      <c r="B42" s="297"/>
      <c r="C42" s="6"/>
      <c r="I42"/>
      <c r="L42" s="627"/>
      <c r="M42" s="627"/>
      <c r="N42" s="627"/>
    </row>
    <row r="43" spans="1:15" s="5" customFormat="1" ht="10.35" customHeight="1" x14ac:dyDescent="0.25">
      <c r="A43" s="298"/>
      <c r="B43" s="297"/>
      <c r="C43" s="6"/>
      <c r="I43"/>
      <c r="L43" s="627"/>
      <c r="M43" s="627"/>
      <c r="N43" s="627"/>
    </row>
    <row r="44" spans="1:15" x14ac:dyDescent="0.25">
      <c r="A44" s="298"/>
      <c r="B44" s="297"/>
      <c r="C44" s="6"/>
      <c r="I44"/>
      <c r="O44" s="5"/>
    </row>
  </sheetData>
  <sheetProtection algorithmName="SHA-512" hashValue="u0jvyn9nCtVPv/N42gfkG3OfLtXWGyQ2GzH2ybwd4lYqkndB9jrFDgd98FDLIUJLAhD3iRznhjeJxxEvr5PF5Q==" saltValue="KBhYE/sbR4oBeSq/UpYn7w==" spinCount="100000" sheet="1" selectLockedCells="1" selectUnlockedCells="1"/>
  <mergeCells count="4">
    <mergeCell ref="J2:K2"/>
    <mergeCell ref="J6:K6"/>
    <mergeCell ref="J11:K11"/>
    <mergeCell ref="J16:K16"/>
  </mergeCells>
  <conditionalFormatting sqref="D1">
    <cfRule type="duplicateValues" dxfId="1" priority="1"/>
  </conditionalFormatting>
  <conditionalFormatting sqref="D2:E8 E1">
    <cfRule type="duplicateValues" dxfId="0" priority="90"/>
  </conditionalFormatting>
  <hyperlinks>
    <hyperlink ref="K19" r:id="rId1" xr:uid="{00000000-0004-0000-0F00-000000000000}"/>
    <hyperlink ref="K15" r:id="rId2" xr:uid="{E32533E1-B71E-45A9-B194-A3C503949931}"/>
    <hyperlink ref="K14" r:id="rId3" xr:uid="{52666B23-8C6A-49A1-B9CD-A8390DC18C1E}"/>
  </hyperlinks>
  <pageMargins left="0.70866141732283472" right="0.70866141732283472" top="0.74803149606299213" bottom="0.74803149606299213" header="0.31496062992125984" footer="0.31496062992125984"/>
  <pageSetup paperSize="9" orientation="portrait" horizontalDpi="360" verticalDpi="360" r:id="rId4"/>
  <headerFooter>
    <oddFooter>&amp;L&amp;F&amp;CPage &amp;P of &amp;N&amp;R&amp;A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98EED-C931-42E1-9787-87649B8137DD}">
  <sheetPr codeName="Sheet6">
    <tabColor rgb="FF7030A0"/>
  </sheetPr>
  <dimension ref="A1:G15"/>
  <sheetViews>
    <sheetView workbookViewId="0">
      <selection activeCell="B3" sqref="B3"/>
    </sheetView>
  </sheetViews>
  <sheetFormatPr defaultColWidth="9.140625" defaultRowHeight="12.75" x14ac:dyDescent="0.2"/>
  <cols>
    <col min="1" max="1" width="19" style="631" customWidth="1"/>
    <col min="2" max="2" width="18.5703125" style="631" customWidth="1"/>
    <col min="3" max="3" width="34.7109375" style="631" customWidth="1"/>
    <col min="4" max="4" width="30.5703125" style="631" customWidth="1"/>
    <col min="5" max="5" width="25.7109375" style="631" customWidth="1"/>
    <col min="6" max="6" width="17.85546875" style="637" customWidth="1"/>
    <col min="7" max="7" width="24" style="631" customWidth="1"/>
    <col min="8" max="16384" width="9.140625" style="631"/>
  </cols>
  <sheetData>
    <row r="1" spans="1:7" ht="33.75" customHeight="1" thickBot="1" x14ac:dyDescent="0.25">
      <c r="A1" s="843" t="s">
        <v>887</v>
      </c>
      <c r="B1" s="843"/>
      <c r="C1" s="843"/>
      <c r="E1" s="844" t="s">
        <v>888</v>
      </c>
      <c r="F1" s="844"/>
      <c r="G1" s="844"/>
    </row>
    <row r="2" spans="1:7" s="634" customFormat="1" ht="15" x14ac:dyDescent="0.25">
      <c r="A2" s="632" t="s">
        <v>889</v>
      </c>
      <c r="B2" s="632" t="s">
        <v>890</v>
      </c>
      <c r="C2" s="633" t="s">
        <v>891</v>
      </c>
      <c r="E2" s="632" t="s">
        <v>889</v>
      </c>
      <c r="F2" s="632" t="s">
        <v>890</v>
      </c>
      <c r="G2" s="633" t="s">
        <v>891</v>
      </c>
    </row>
    <row r="3" spans="1:7" ht="25.5" x14ac:dyDescent="0.2">
      <c r="A3" s="635" t="s">
        <v>892</v>
      </c>
      <c r="B3" s="635" t="b">
        <v>1</v>
      </c>
      <c r="C3" s="636" t="s">
        <v>893</v>
      </c>
      <c r="F3" s="631"/>
    </row>
    <row r="4" spans="1:7" x14ac:dyDescent="0.2">
      <c r="F4" s="631"/>
    </row>
    <row r="5" spans="1:7" x14ac:dyDescent="0.2">
      <c r="F5" s="631"/>
    </row>
    <row r="6" spans="1:7" x14ac:dyDescent="0.2">
      <c r="F6" s="631"/>
    </row>
    <row r="7" spans="1:7" x14ac:dyDescent="0.2">
      <c r="F7" s="631"/>
    </row>
    <row r="8" spans="1:7" x14ac:dyDescent="0.2">
      <c r="F8" s="631"/>
    </row>
    <row r="9" spans="1:7" x14ac:dyDescent="0.2">
      <c r="F9" s="631"/>
    </row>
    <row r="10" spans="1:7" x14ac:dyDescent="0.2">
      <c r="F10" s="631"/>
    </row>
    <row r="11" spans="1:7" x14ac:dyDescent="0.2">
      <c r="F11" s="631"/>
    </row>
    <row r="12" spans="1:7" x14ac:dyDescent="0.2">
      <c r="F12" s="631"/>
    </row>
    <row r="13" spans="1:7" x14ac:dyDescent="0.2">
      <c r="F13" s="631"/>
    </row>
    <row r="14" spans="1:7" x14ac:dyDescent="0.2">
      <c r="F14" s="631"/>
    </row>
    <row r="15" spans="1:7" x14ac:dyDescent="0.2">
      <c r="F15" s="631"/>
    </row>
  </sheetData>
  <sheetProtection algorithmName="SHA-512" hashValue="F87Vfd7TshHxUtbLHpOCVWj/IavFl967+QoeeGs+Chy2Lyk10dcPYMJdRj8rTvocc+FC1mx3Hl4Q3WjIKBdUJw==" saltValue="gjsF8DBfJlaEJdckfIC0Hw==" spinCount="100000" sheet="1" objects="1" scenarios="1"/>
  <mergeCells count="2">
    <mergeCell ref="A1:C1"/>
    <mergeCell ref="E1:G1"/>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rgb="FFB381D9"/>
  </sheetPr>
  <dimension ref="A1:J11"/>
  <sheetViews>
    <sheetView zoomScale="85" zoomScaleNormal="85" workbookViewId="0">
      <selection activeCell="G112" sqref="G112"/>
    </sheetView>
  </sheetViews>
  <sheetFormatPr defaultColWidth="9.42578125" defaultRowHeight="12.75" x14ac:dyDescent="0.2"/>
  <cols>
    <col min="1" max="1" width="26.5703125" style="32" customWidth="1"/>
    <col min="2" max="5" width="9.42578125" style="32"/>
    <col min="6" max="7" width="9.5703125" style="32" customWidth="1"/>
    <col min="8" max="8" width="14.42578125" style="32" customWidth="1"/>
    <col min="9" max="16384" width="9.42578125" style="5"/>
  </cols>
  <sheetData>
    <row r="1" spans="1:10" ht="30" x14ac:dyDescent="0.2">
      <c r="A1" s="29" t="s">
        <v>159</v>
      </c>
      <c r="B1" s="29" t="s">
        <v>160</v>
      </c>
      <c r="C1" s="29" t="s">
        <v>161</v>
      </c>
      <c r="D1" s="29" t="s">
        <v>162</v>
      </c>
      <c r="E1" s="29" t="s">
        <v>163</v>
      </c>
      <c r="F1" s="29" t="s">
        <v>164</v>
      </c>
      <c r="G1" s="29" t="s">
        <v>165</v>
      </c>
      <c r="H1" s="29" t="s">
        <v>166</v>
      </c>
    </row>
    <row r="2" spans="1:10" ht="15" x14ac:dyDescent="0.2">
      <c r="A2" s="20" t="s">
        <v>228</v>
      </c>
      <c r="B2" s="32" t="s">
        <v>178</v>
      </c>
      <c r="C2" s="32" t="s">
        <v>318</v>
      </c>
      <c r="D2" s="32">
        <v>5</v>
      </c>
      <c r="E2" s="32">
        <v>4</v>
      </c>
      <c r="F2" s="30" t="s">
        <v>167</v>
      </c>
      <c r="G2" s="30" t="s">
        <v>168</v>
      </c>
      <c r="H2" s="31" t="s">
        <v>169</v>
      </c>
      <c r="I2" s="366"/>
    </row>
    <row r="3" spans="1:10" ht="15" x14ac:dyDescent="0.2">
      <c r="A3" s="20" t="s">
        <v>228</v>
      </c>
      <c r="B3" s="32" t="s">
        <v>271</v>
      </c>
      <c r="C3" s="32" t="s">
        <v>252</v>
      </c>
      <c r="D3" s="32">
        <v>999</v>
      </c>
      <c r="E3" s="32">
        <v>4</v>
      </c>
      <c r="F3" s="30" t="s">
        <v>167</v>
      </c>
      <c r="G3" s="30" t="s">
        <v>168</v>
      </c>
      <c r="H3" s="31" t="s">
        <v>169</v>
      </c>
      <c r="I3" s="366"/>
    </row>
    <row r="4" spans="1:10" ht="15" x14ac:dyDescent="0.2">
      <c r="A4" s="20" t="s">
        <v>228</v>
      </c>
      <c r="B4" s="32" t="s">
        <v>258</v>
      </c>
      <c r="C4" s="32" t="s">
        <v>263</v>
      </c>
      <c r="D4" s="32">
        <v>1</v>
      </c>
      <c r="E4" s="32">
        <v>999</v>
      </c>
      <c r="F4" s="30" t="s">
        <v>167</v>
      </c>
      <c r="G4" s="30" t="s">
        <v>168</v>
      </c>
      <c r="H4" s="31" t="s">
        <v>169</v>
      </c>
      <c r="I4" s="366"/>
    </row>
    <row r="5" spans="1:10" ht="15" x14ac:dyDescent="0.2">
      <c r="A5" s="20" t="s">
        <v>228</v>
      </c>
      <c r="B5" s="32" t="s">
        <v>273</v>
      </c>
      <c r="C5" s="32" t="s">
        <v>729</v>
      </c>
      <c r="D5" s="32">
        <v>1</v>
      </c>
      <c r="E5" s="32">
        <v>999</v>
      </c>
      <c r="F5" s="30" t="s">
        <v>167</v>
      </c>
      <c r="G5" s="30" t="s">
        <v>168</v>
      </c>
      <c r="H5" s="31" t="s">
        <v>91</v>
      </c>
      <c r="I5" s="366"/>
    </row>
    <row r="6" spans="1:10" ht="15" x14ac:dyDescent="0.2">
      <c r="A6" s="449" t="s">
        <v>249</v>
      </c>
      <c r="B6" s="373" t="s">
        <v>178</v>
      </c>
      <c r="C6" s="373" t="s">
        <v>261</v>
      </c>
      <c r="D6" s="373">
        <v>999</v>
      </c>
      <c r="E6" s="373">
        <v>4</v>
      </c>
      <c r="F6" s="30" t="s">
        <v>167</v>
      </c>
      <c r="G6" s="30" t="s">
        <v>168</v>
      </c>
      <c r="H6" s="31" t="s">
        <v>169</v>
      </c>
      <c r="I6" s="371"/>
      <c r="J6" s="5" t="s">
        <v>652</v>
      </c>
    </row>
    <row r="7" spans="1:10" ht="15" x14ac:dyDescent="0.2">
      <c r="A7" s="449" t="s">
        <v>249</v>
      </c>
      <c r="B7" s="373" t="s">
        <v>170</v>
      </c>
      <c r="C7" s="373" t="s">
        <v>265</v>
      </c>
      <c r="D7" s="373">
        <v>999</v>
      </c>
      <c r="E7" s="373">
        <v>8</v>
      </c>
      <c r="F7" s="30" t="s">
        <v>167</v>
      </c>
      <c r="G7" s="30" t="s">
        <v>168</v>
      </c>
      <c r="H7" s="31" t="s">
        <v>169</v>
      </c>
      <c r="I7" s="371"/>
    </row>
    <row r="8" spans="1:10" ht="15" x14ac:dyDescent="0.2">
      <c r="A8" s="449" t="s">
        <v>249</v>
      </c>
      <c r="B8" s="373" t="s">
        <v>266</v>
      </c>
      <c r="C8" s="373" t="s">
        <v>266</v>
      </c>
      <c r="D8" s="373">
        <v>999</v>
      </c>
      <c r="E8" s="373">
        <v>999</v>
      </c>
      <c r="F8" s="30" t="s">
        <v>167</v>
      </c>
      <c r="G8" s="30" t="s">
        <v>168</v>
      </c>
      <c r="H8" s="31" t="s">
        <v>169</v>
      </c>
      <c r="I8" s="366"/>
    </row>
    <row r="9" spans="1:10" ht="15" x14ac:dyDescent="0.2">
      <c r="A9" s="449" t="s">
        <v>249</v>
      </c>
      <c r="B9" s="373" t="s">
        <v>255</v>
      </c>
      <c r="C9" s="373" t="s">
        <v>262</v>
      </c>
      <c r="D9" s="373">
        <v>1</v>
      </c>
      <c r="E9" s="373">
        <v>4</v>
      </c>
      <c r="F9" s="30" t="s">
        <v>167</v>
      </c>
      <c r="G9" s="30" t="s">
        <v>168</v>
      </c>
      <c r="H9" s="31" t="s">
        <v>169</v>
      </c>
      <c r="I9" s="366"/>
    </row>
    <row r="10" spans="1:10" x14ac:dyDescent="0.2">
      <c r="A10" s="32" t="s">
        <v>427</v>
      </c>
      <c r="B10" s="32" t="s">
        <v>178</v>
      </c>
      <c r="C10" s="32" t="s">
        <v>519</v>
      </c>
      <c r="D10" s="32">
        <v>5</v>
      </c>
      <c r="E10" s="32">
        <v>1</v>
      </c>
      <c r="F10" s="30" t="s">
        <v>167</v>
      </c>
      <c r="G10" s="30" t="s">
        <v>168</v>
      </c>
      <c r="H10" s="31" t="s">
        <v>169</v>
      </c>
      <c r="I10" s="366"/>
    </row>
    <row r="11" spans="1:10" x14ac:dyDescent="0.2">
      <c r="A11" s="32" t="s">
        <v>427</v>
      </c>
      <c r="B11" s="32" t="s">
        <v>330</v>
      </c>
      <c r="C11" s="32" t="s">
        <v>331</v>
      </c>
      <c r="D11" s="32">
        <v>1</v>
      </c>
      <c r="E11" s="32">
        <v>1</v>
      </c>
      <c r="F11" s="30" t="s">
        <v>167</v>
      </c>
      <c r="G11" s="30" t="s">
        <v>168</v>
      </c>
      <c r="H11" s="31" t="s">
        <v>169</v>
      </c>
      <c r="I11" s="366"/>
    </row>
  </sheetData>
  <sheetProtection sheet="1" selectLockedCells="1" selectUnlockedCells="1"/>
  <phoneticPr fontId="36" type="noConversion"/>
  <pageMargins left="0.70866141732283472" right="0.70866141732283472" top="0.74803149606299213" bottom="0.74803149606299213" header="0.31496062992125984" footer="0.31496062992125984"/>
  <pageSetup paperSize="9" orientation="portrait" verticalDpi="0" r:id="rId1"/>
  <headerFooter>
    <oddFooter>&amp;L&amp;F&amp;CPage &amp;P of &amp;N&amp;R&amp;A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tabColor rgb="FFB381D9"/>
  </sheetPr>
  <dimension ref="A1:F3"/>
  <sheetViews>
    <sheetView workbookViewId="0">
      <selection activeCell="G112" sqref="G112"/>
    </sheetView>
  </sheetViews>
  <sheetFormatPr defaultRowHeight="15" x14ac:dyDescent="0.25"/>
  <cols>
    <col min="2" max="2" width="11.5703125" customWidth="1"/>
  </cols>
  <sheetData>
    <row r="1" spans="1:6" ht="45" x14ac:dyDescent="0.25">
      <c r="A1" s="306" t="s">
        <v>171</v>
      </c>
      <c r="B1" s="306" t="s">
        <v>172</v>
      </c>
      <c r="C1" s="306" t="s">
        <v>160</v>
      </c>
      <c r="D1" s="306" t="s">
        <v>161</v>
      </c>
      <c r="E1" s="306" t="s">
        <v>162</v>
      </c>
      <c r="F1" s="306" t="s">
        <v>163</v>
      </c>
    </row>
    <row r="2" spans="1:6" x14ac:dyDescent="0.25">
      <c r="A2" s="19" t="s">
        <v>177</v>
      </c>
      <c r="B2" s="278" t="s">
        <v>228</v>
      </c>
      <c r="C2" s="307" t="s">
        <v>168</v>
      </c>
      <c r="D2" s="308" t="s">
        <v>483</v>
      </c>
      <c r="E2" s="19">
        <v>1</v>
      </c>
      <c r="F2" s="19">
        <v>1</v>
      </c>
    </row>
    <row r="3" spans="1:6" x14ac:dyDescent="0.25">
      <c r="A3" s="19" t="s">
        <v>177</v>
      </c>
      <c r="B3" s="278" t="s">
        <v>249</v>
      </c>
      <c r="C3" s="307" t="s">
        <v>168</v>
      </c>
      <c r="D3" s="308" t="s">
        <v>484</v>
      </c>
      <c r="E3" s="19">
        <v>1</v>
      </c>
      <c r="F3" s="19">
        <v>1</v>
      </c>
    </row>
  </sheetData>
  <sheetProtection algorithmName="SHA-512" hashValue="i1PRq2giq+9utaKp1J1utckF/gu3rOO05FqstTMypyN7UEwzb4NQmVi2gclBJiIqzmsZY/wUiPno/W3yujWYCw==" saltValue="/iCgDM4tLC4YhBfdiBbJkw==" spinCount="100000" sheet="1" selectLockedCells="1" selectUnlockedCells="1"/>
  <pageMargins left="0.70866141732283472" right="0.70866141732283472" top="0.74803149606299213" bottom="0.74803149606299213" header="0.31496062992125984" footer="0.31496062992125984"/>
  <pageSetup paperSize="9" orientation="portrait" verticalDpi="0" r:id="rId1"/>
  <headerFooter>
    <oddFooter>&amp;L&amp;F&amp;CPage &amp;P of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4">
    <tabColor rgb="FFB9C337"/>
    <pageSetUpPr fitToPage="1"/>
  </sheetPr>
  <dimension ref="B1:BO26"/>
  <sheetViews>
    <sheetView showGridLines="0" workbookViewId="0"/>
  </sheetViews>
  <sheetFormatPr defaultColWidth="9.42578125" defaultRowHeight="12" x14ac:dyDescent="0.25"/>
  <cols>
    <col min="1" max="2" width="1.42578125" style="8" customWidth="1"/>
    <col min="3" max="3" width="18.42578125" style="8" customWidth="1"/>
    <col min="4" max="4" width="79.5703125" style="8" customWidth="1"/>
    <col min="5" max="5" width="45.5703125" style="8" customWidth="1"/>
    <col min="6" max="6" width="1.42578125" style="8" customWidth="1"/>
    <col min="7" max="67" width="11.42578125" style="11" customWidth="1"/>
    <col min="68" max="16384" width="9.42578125" style="8"/>
  </cols>
  <sheetData>
    <row r="1" spans="2:67" ht="6.75" customHeight="1" thickBot="1" x14ac:dyDescent="0.3"/>
    <row r="2" spans="2:67" s="13" customFormat="1" ht="28.5" customHeight="1" x14ac:dyDescent="0.2">
      <c r="B2" s="167"/>
      <c r="C2" s="646"/>
      <c r="D2" s="646"/>
      <c r="E2" s="646"/>
      <c r="F2" s="168"/>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row>
    <row r="3" spans="2:67" s="173" customFormat="1" ht="21" customHeight="1" x14ac:dyDescent="0.25">
      <c r="B3" s="169"/>
      <c r="C3" s="170"/>
      <c r="D3" s="170"/>
      <c r="E3" s="171" t="str">
        <f>UPPER(Lists!K3)</f>
        <v>STATISTICAL OFFICE OF THE EUROPEAN UNION</v>
      </c>
      <c r="F3" s="172"/>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row>
    <row r="4" spans="2:67" ht="23.25" customHeight="1" x14ac:dyDescent="0.25">
      <c r="B4" s="174"/>
      <c r="C4" s="647" t="str">
        <f>UPPER(Lists!K7)</f>
        <v>ANNUAL REPORTING OF WASTE ELECTRICAL AND ELECTRONIC EQUIPMENT (WEEE)</v>
      </c>
      <c r="D4" s="647"/>
      <c r="E4" s="647"/>
      <c r="F4" s="175"/>
    </row>
    <row r="5" spans="2:67" ht="15.75" customHeight="1" x14ac:dyDescent="0.25">
      <c r="B5" s="176"/>
      <c r="C5" s="648" t="str">
        <f>CONCATENATE(Lists!K8," DATA COLLECTION")</f>
        <v>2024 DATA COLLECTION</v>
      </c>
      <c r="D5" s="648"/>
      <c r="E5" s="648"/>
      <c r="F5" s="177"/>
    </row>
    <row r="6" spans="2:67" ht="15.75" customHeight="1" thickBot="1" x14ac:dyDescent="0.3">
      <c r="B6" s="176"/>
      <c r="C6" s="178"/>
      <c r="D6" s="178"/>
      <c r="E6" s="178"/>
      <c r="F6" s="177"/>
    </row>
    <row r="7" spans="2:67" ht="30" customHeight="1" thickBot="1" x14ac:dyDescent="0.3">
      <c r="B7" s="179"/>
      <c r="C7" s="649" t="s">
        <v>367</v>
      </c>
      <c r="D7" s="649"/>
      <c r="E7" s="649"/>
      <c r="F7" s="180"/>
    </row>
    <row r="8" spans="2:67" ht="13.5" customHeight="1" x14ac:dyDescent="0.25">
      <c r="B8" s="179"/>
      <c r="C8" s="181"/>
      <c r="D8" s="181"/>
      <c r="E8" s="181"/>
      <c r="F8" s="180"/>
    </row>
    <row r="9" spans="2:67" s="183" customFormat="1" ht="19.5" customHeight="1" x14ac:dyDescent="0.25">
      <c r="B9" s="179"/>
      <c r="C9" s="645" t="s">
        <v>368</v>
      </c>
      <c r="D9" s="645"/>
      <c r="E9" s="645"/>
      <c r="F9" s="180"/>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row>
    <row r="10" spans="2:67" ht="12" customHeight="1" x14ac:dyDescent="0.25">
      <c r="B10" s="179"/>
      <c r="C10" s="184" t="s">
        <v>146</v>
      </c>
      <c r="D10" s="185" t="s">
        <v>147</v>
      </c>
      <c r="E10" s="185" t="s">
        <v>148</v>
      </c>
      <c r="F10" s="180"/>
    </row>
    <row r="11" spans="2:67" ht="21" customHeight="1" x14ac:dyDescent="0.25">
      <c r="B11" s="179"/>
      <c r="C11" s="186" t="s">
        <v>149</v>
      </c>
      <c r="D11" s="187" t="s">
        <v>150</v>
      </c>
      <c r="E11" s="188" t="s">
        <v>151</v>
      </c>
      <c r="F11" s="180"/>
    </row>
    <row r="12" spans="2:67" ht="21" customHeight="1" x14ac:dyDescent="0.25">
      <c r="B12" s="179"/>
      <c r="C12" s="186" t="s">
        <v>152</v>
      </c>
      <c r="D12" s="187" t="s">
        <v>116</v>
      </c>
      <c r="E12" s="188" t="s">
        <v>153</v>
      </c>
      <c r="F12" s="180"/>
    </row>
    <row r="13" spans="2:67" ht="21" customHeight="1" x14ac:dyDescent="0.25">
      <c r="B13" s="179"/>
      <c r="C13" s="186" t="s">
        <v>488</v>
      </c>
      <c r="D13" s="499" t="s">
        <v>488</v>
      </c>
      <c r="E13" s="188" t="s">
        <v>153</v>
      </c>
      <c r="F13" s="180"/>
    </row>
    <row r="14" spans="2:67" ht="21" customHeight="1" x14ac:dyDescent="0.25">
      <c r="B14" s="179"/>
      <c r="C14" s="186" t="s">
        <v>369</v>
      </c>
      <c r="D14" s="187" t="s">
        <v>370</v>
      </c>
      <c r="E14" s="188" t="s">
        <v>153</v>
      </c>
      <c r="F14" s="180"/>
    </row>
    <row r="15" spans="2:67" s="190" customFormat="1" ht="19.5" customHeight="1" x14ac:dyDescent="0.25">
      <c r="B15" s="179"/>
      <c r="C15" s="645" t="s">
        <v>371</v>
      </c>
      <c r="D15" s="645"/>
      <c r="E15" s="645"/>
      <c r="F15" s="180"/>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row>
    <row r="16" spans="2:67" ht="12" customHeight="1" x14ac:dyDescent="0.25">
      <c r="B16" s="179"/>
      <c r="C16" s="184" t="s">
        <v>146</v>
      </c>
      <c r="D16" s="185" t="s">
        <v>147</v>
      </c>
      <c r="E16" s="185" t="s">
        <v>148</v>
      </c>
      <c r="F16" s="180"/>
    </row>
    <row r="17" spans="2:67" ht="21" customHeight="1" x14ac:dyDescent="0.25">
      <c r="B17" s="179"/>
      <c r="C17" s="191" t="s">
        <v>372</v>
      </c>
      <c r="D17" s="271" t="s">
        <v>373</v>
      </c>
      <c r="E17" s="188" t="s">
        <v>374</v>
      </c>
      <c r="F17" s="180"/>
    </row>
    <row r="18" spans="2:67" ht="21" customHeight="1" x14ac:dyDescent="0.25">
      <c r="B18" s="179"/>
      <c r="C18" s="191" t="s">
        <v>154</v>
      </c>
      <c r="D18" s="498" t="s">
        <v>762</v>
      </c>
      <c r="E18" s="188" t="s">
        <v>374</v>
      </c>
      <c r="F18" s="180"/>
    </row>
    <row r="19" spans="2:67" ht="43.5" customHeight="1" x14ac:dyDescent="0.25">
      <c r="B19" s="179"/>
      <c r="C19" s="192" t="s">
        <v>228</v>
      </c>
      <c r="D19" s="498" t="s">
        <v>617</v>
      </c>
      <c r="E19" s="188" t="s">
        <v>229</v>
      </c>
      <c r="F19" s="180"/>
    </row>
    <row r="20" spans="2:67" ht="30" customHeight="1" x14ac:dyDescent="0.25">
      <c r="B20" s="179"/>
      <c r="C20" s="192" t="s">
        <v>249</v>
      </c>
      <c r="D20" s="498" t="s">
        <v>618</v>
      </c>
      <c r="E20" s="188" t="s">
        <v>229</v>
      </c>
      <c r="F20" s="180"/>
    </row>
    <row r="21" spans="2:67" ht="52.5" customHeight="1" x14ac:dyDescent="0.25">
      <c r="B21" s="179"/>
      <c r="C21" s="191" t="s">
        <v>427</v>
      </c>
      <c r="D21" s="498" t="s">
        <v>428</v>
      </c>
      <c r="E21" s="188" t="s">
        <v>429</v>
      </c>
      <c r="F21" s="180"/>
    </row>
    <row r="22" spans="2:67" ht="52.5" customHeight="1" x14ac:dyDescent="0.25">
      <c r="B22" s="179"/>
      <c r="C22" s="191" t="s">
        <v>855</v>
      </c>
      <c r="D22" s="620" t="s">
        <v>856</v>
      </c>
      <c r="E22" s="188" t="s">
        <v>857</v>
      </c>
      <c r="F22" s="180"/>
    </row>
    <row r="23" spans="2:67" s="190" customFormat="1" ht="19.5" customHeight="1" x14ac:dyDescent="0.25">
      <c r="B23" s="179"/>
      <c r="C23" s="645" t="s">
        <v>375</v>
      </c>
      <c r="D23" s="645"/>
      <c r="E23" s="645"/>
      <c r="F23" s="180"/>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c r="BF23" s="189"/>
      <c r="BG23" s="189"/>
      <c r="BH23" s="189"/>
      <c r="BI23" s="189"/>
      <c r="BJ23" s="189"/>
      <c r="BK23" s="189"/>
      <c r="BL23" s="189"/>
      <c r="BM23" s="189"/>
      <c r="BN23" s="189"/>
      <c r="BO23" s="189"/>
    </row>
    <row r="24" spans="2:67" ht="12" customHeight="1" x14ac:dyDescent="0.25">
      <c r="B24" s="179"/>
      <c r="C24" s="184" t="s">
        <v>146</v>
      </c>
      <c r="D24" s="185" t="s">
        <v>147</v>
      </c>
      <c r="E24" s="185" t="s">
        <v>148</v>
      </c>
      <c r="F24" s="180"/>
    </row>
    <row r="25" spans="2:67" ht="47.85" customHeight="1" x14ac:dyDescent="0.25">
      <c r="B25" s="194"/>
      <c r="C25" s="193" t="s">
        <v>155</v>
      </c>
      <c r="D25" s="498" t="s">
        <v>671</v>
      </c>
      <c r="E25" s="188" t="s">
        <v>672</v>
      </c>
      <c r="F25" s="195"/>
    </row>
    <row r="26" spans="2:67" ht="8.25" customHeight="1" thickBot="1" x14ac:dyDescent="0.3">
      <c r="B26" s="196"/>
      <c r="C26" s="197"/>
      <c r="D26" s="197"/>
      <c r="E26" s="197"/>
      <c r="F26" s="198"/>
    </row>
  </sheetData>
  <sheetProtection algorithmName="SHA-512" hashValue="N3XmegS6ZqrL5cKiSkVx32CXGQZJnGtyu1/WOxEJ7171mVz5fihfndoYK2kjABBxnkXgNH/4UoHnmqNJgEYtMw==" saltValue="Lt2ewuBoZLx4RdZJs+lbHQ==" spinCount="100000" sheet="1" objects="1" scenarios="1"/>
  <mergeCells count="7">
    <mergeCell ref="C23:E23"/>
    <mergeCell ref="C2:E2"/>
    <mergeCell ref="C4:E4"/>
    <mergeCell ref="C5:E5"/>
    <mergeCell ref="C7:E7"/>
    <mergeCell ref="C9:E9"/>
    <mergeCell ref="C15:E15"/>
  </mergeCells>
  <hyperlinks>
    <hyperlink ref="D11" location="Index!A1" display="Structure of the questionnaire" xr:uid="{00000000-0004-0000-0100-000000000000}"/>
    <hyperlink ref="D12" location="'Basic instructions'!A1" display="Basic instructions" xr:uid="{00000000-0004-0000-0100-000001000000}"/>
    <hyperlink ref="D14" location="Methodology!A1" display="Detailed instructions and summary of the methodology" xr:uid="{00000000-0004-0000-0100-000002000000}"/>
    <hyperlink ref="D25" location="'Quality report'!A1" display="Quality Report according to Commission Implementing Decision (EU) 2019/2193 (mandatory from reference year 2019)" xr:uid="{00000000-0004-0000-0100-000003000000}"/>
    <hyperlink ref="D19" location="WEEE4.T1!G8" display="Table 1 according to 6 categories of EEE products: EEE placed on the market, WEEE generated, WEEE collected, treatment of WEEE in the country or in another Member State or outside the EU, WEEE collection rate" xr:uid="{00000000-0004-0000-0100-000004000000}"/>
    <hyperlink ref="D20" location="WEEE4.T2!G8" display="Table 2 according to 6 categories of EEE products: WEEE recovery weights and rates, WEEE preparing for re-use and recycling weights and rates" xr:uid="{00000000-0004-0000-0100-000005000000}"/>
    <hyperlink ref="D18" location="'Footnotes list'!A1" display="List of explanatory footnotes" xr:uid="{00000000-0004-0000-0100-000006000000}"/>
    <hyperlink ref="D17" location="'GETTING STARTED'!A1" display="Country and data collection definition. Administrative data." xr:uid="{00000000-0004-0000-0100-000007000000}"/>
    <hyperlink ref="D21" location="'PoM calculation tool'!G8" display="Tool to calculate/confirm the quantity of EEE placed on the market in the three years preceding the reference year, when the methodology applied is based on the average weight of EEE placed on the market in the three preceding years." xr:uid="{00000000-0004-0000-0100-000008000000}"/>
    <hyperlink ref="D13" location="'Validation rules'!A1" display="Validation rules" xr:uid="{00000000-0004-0000-0100-000009000000}"/>
    <hyperlink ref="D22" location="'Voluntary Reporting'!A1" display="Voluntary reporting of second hand EEE and WEEE stocks" xr:uid="{00000000-0004-0000-0100-00000A000000}"/>
  </hyperlinks>
  <pageMargins left="0.23622047244094491" right="0.23622047244094491" top="0.74803149606299213" bottom="0.74803149606299213" header="0.31496062992125984" footer="0.31496062992125984"/>
  <pageSetup paperSize="9" scale="79" orientation="landscape" r:id="rId1"/>
  <headerFooter>
    <oddFooter>&amp;L&amp;F&amp;CPage &amp;P of &amp;N&amp;R&amp;A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14C16-2826-4667-A107-2004312574D1}">
  <sheetPr codeName="Sheet37">
    <tabColor rgb="FFB381D9"/>
  </sheetPr>
  <dimension ref="A1:H5"/>
  <sheetViews>
    <sheetView workbookViewId="0">
      <selection activeCell="E14" sqref="E14"/>
    </sheetView>
  </sheetViews>
  <sheetFormatPr defaultColWidth="9.140625" defaultRowHeight="12.75" x14ac:dyDescent="0.2"/>
  <cols>
    <col min="1" max="1" width="9.140625" style="5"/>
    <col min="2" max="2" width="15.28515625" style="5" bestFit="1" customWidth="1"/>
    <col min="3" max="3" width="9.140625" style="5"/>
    <col min="4" max="4" width="12.28515625" style="5" customWidth="1"/>
    <col min="5" max="5" width="9.85546875" style="5" customWidth="1"/>
    <col min="6" max="6" width="9.140625" style="5"/>
    <col min="7" max="7" width="17.85546875" style="5" customWidth="1"/>
    <col min="8" max="8" width="77" style="5" customWidth="1"/>
    <col min="9" max="16384" width="9.140625" style="5"/>
  </cols>
  <sheetData>
    <row r="1" spans="1:8" ht="24.6" customHeight="1" x14ac:dyDescent="0.2">
      <c r="A1" s="17" t="s">
        <v>171</v>
      </c>
      <c r="B1" s="17" t="s">
        <v>172</v>
      </c>
      <c r="C1" s="17" t="s">
        <v>173</v>
      </c>
      <c r="D1" s="17" t="s">
        <v>174</v>
      </c>
      <c r="E1" s="17" t="s">
        <v>175</v>
      </c>
      <c r="F1" s="17" t="s">
        <v>176</v>
      </c>
      <c r="G1" s="17" t="s">
        <v>894</v>
      </c>
      <c r="H1" s="306" t="s">
        <v>188</v>
      </c>
    </row>
    <row r="2" spans="1:8" ht="15" x14ac:dyDescent="0.25">
      <c r="A2" s="638" t="s">
        <v>607</v>
      </c>
      <c r="B2" s="638" t="s">
        <v>154</v>
      </c>
      <c r="C2" s="638" t="s">
        <v>430</v>
      </c>
      <c r="D2" s="638" t="s">
        <v>895</v>
      </c>
      <c r="E2" s="638">
        <v>1</v>
      </c>
      <c r="F2" s="638">
        <v>999</v>
      </c>
      <c r="G2" s="638" t="s">
        <v>896</v>
      </c>
      <c r="H2" s="639" t="s">
        <v>897</v>
      </c>
    </row>
    <row r="3" spans="1:8" ht="15" x14ac:dyDescent="0.25">
      <c r="A3" s="638" t="s">
        <v>607</v>
      </c>
      <c r="B3" s="638" t="s">
        <v>154</v>
      </c>
      <c r="C3" s="638" t="s">
        <v>430</v>
      </c>
      <c r="D3" s="638" t="s">
        <v>895</v>
      </c>
      <c r="E3" s="638">
        <v>1</v>
      </c>
      <c r="F3" s="638">
        <v>999</v>
      </c>
      <c r="G3" s="638" t="s">
        <v>898</v>
      </c>
      <c r="H3" s="639" t="s">
        <v>897</v>
      </c>
    </row>
    <row r="4" spans="1:8" ht="15" x14ac:dyDescent="0.25">
      <c r="A4" s="638" t="s">
        <v>607</v>
      </c>
      <c r="B4" s="638" t="s">
        <v>154</v>
      </c>
      <c r="C4" s="638" t="s">
        <v>430</v>
      </c>
      <c r="D4" s="638" t="s">
        <v>895</v>
      </c>
      <c r="E4" s="638">
        <v>1</v>
      </c>
      <c r="F4" s="638">
        <v>999</v>
      </c>
      <c r="G4" s="638" t="s">
        <v>899</v>
      </c>
      <c r="H4" s="639" t="s">
        <v>897</v>
      </c>
    </row>
    <row r="5" spans="1:8" ht="15" x14ac:dyDescent="0.25">
      <c r="A5" s="638" t="s">
        <v>607</v>
      </c>
      <c r="B5" s="638" t="s">
        <v>154</v>
      </c>
      <c r="C5" s="638" t="s">
        <v>430</v>
      </c>
      <c r="D5" s="638" t="s">
        <v>895</v>
      </c>
      <c r="E5" s="638">
        <v>1</v>
      </c>
      <c r="F5" s="638">
        <v>999</v>
      </c>
      <c r="G5" s="638" t="s">
        <v>900</v>
      </c>
      <c r="H5" s="639" t="s">
        <v>897</v>
      </c>
    </row>
  </sheetData>
  <sheetProtection algorithmName="SHA-512" hashValue="nKn23fqjHxIEG2IH1/3BgTRtB12SmjbhrId3y05N3Fp8MbRmZ1RmVKr/xO+XZzjwEKkVOl5rZL0wcdsLzuu0+Q==" saltValue="0V3w6agcaJJgbpRczBxGxg==" spinCount="100000" sheet="1" objects="1" scenarios="1"/>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0">
    <tabColor rgb="FFB381D9"/>
  </sheetPr>
  <dimension ref="A1:M153"/>
  <sheetViews>
    <sheetView zoomScale="85" zoomScaleNormal="85" workbookViewId="0">
      <pane ySplit="1" topLeftCell="A2" activePane="bottomLeft" state="frozen"/>
      <selection activeCell="G112" sqref="G112"/>
      <selection pane="bottomLeft" activeCell="G112" sqref="G112"/>
    </sheetView>
  </sheetViews>
  <sheetFormatPr defaultColWidth="8.5703125" defaultRowHeight="15" x14ac:dyDescent="0.25"/>
  <cols>
    <col min="1" max="1" width="8.42578125" style="33" customWidth="1"/>
    <col min="2" max="2" width="11.5703125" style="34" bestFit="1" customWidth="1"/>
    <col min="3" max="3" width="50.5703125" style="33" customWidth="1"/>
    <col min="4" max="4" width="18.5703125" style="33" bestFit="1" customWidth="1"/>
    <col min="5" max="5" width="15.42578125" style="33" bestFit="1" customWidth="1"/>
    <col min="6" max="6" width="20.42578125" style="33" bestFit="1" customWidth="1"/>
    <col min="7" max="7" width="15" style="33" bestFit="1" customWidth="1"/>
    <col min="8" max="8" width="13.5703125" style="33" bestFit="1" customWidth="1"/>
    <col min="9" max="9" width="15.42578125" style="33" bestFit="1" customWidth="1"/>
    <col min="10" max="12" width="19.42578125" style="33" customWidth="1"/>
    <col min="13" max="13" width="114.42578125" style="43" customWidth="1"/>
    <col min="14" max="20" width="11.5703125" style="33" customWidth="1"/>
    <col min="21" max="21" width="10" style="33" customWidth="1"/>
    <col min="22" max="16384" width="8.5703125" style="33"/>
  </cols>
  <sheetData>
    <row r="1" spans="1:13" s="41" customFormat="1" ht="45.75" thickBot="1" x14ac:dyDescent="0.3">
      <c r="A1" s="42" t="s">
        <v>171</v>
      </c>
      <c r="B1" s="42" t="s">
        <v>159</v>
      </c>
      <c r="C1" s="42" t="s">
        <v>180</v>
      </c>
      <c r="D1" s="42" t="s">
        <v>181</v>
      </c>
      <c r="E1" s="42" t="s">
        <v>182</v>
      </c>
      <c r="F1" s="42" t="s">
        <v>183</v>
      </c>
      <c r="G1" s="42" t="s">
        <v>184</v>
      </c>
      <c r="H1" s="42" t="s">
        <v>185</v>
      </c>
      <c r="I1" s="42" t="s">
        <v>186</v>
      </c>
      <c r="J1" s="42" t="s">
        <v>187</v>
      </c>
      <c r="K1" s="306" t="s">
        <v>505</v>
      </c>
      <c r="L1" s="306" t="s">
        <v>204</v>
      </c>
      <c r="M1" s="25" t="s">
        <v>188</v>
      </c>
    </row>
    <row r="2" spans="1:13" customFormat="1" ht="14.85" customHeight="1" x14ac:dyDescent="0.25">
      <c r="A2" s="338" t="s">
        <v>177</v>
      </c>
      <c r="B2" s="339" t="s">
        <v>228</v>
      </c>
      <c r="C2" s="340" t="s">
        <v>333</v>
      </c>
      <c r="D2" s="341" t="s">
        <v>178</v>
      </c>
      <c r="E2" s="341" t="s">
        <v>274</v>
      </c>
      <c r="F2" s="342">
        <v>999</v>
      </c>
      <c r="G2" s="342">
        <v>4</v>
      </c>
      <c r="H2" s="343" t="s">
        <v>230</v>
      </c>
      <c r="I2" s="344">
        <v>0.1</v>
      </c>
      <c r="J2" s="343" t="s">
        <v>169</v>
      </c>
      <c r="K2" s="343" t="s">
        <v>91</v>
      </c>
      <c r="L2" s="343">
        <v>3</v>
      </c>
      <c r="M2" s="369" t="s">
        <v>528</v>
      </c>
    </row>
    <row r="3" spans="1:13" customFormat="1" ht="14.85" customHeight="1" x14ac:dyDescent="0.25">
      <c r="A3" s="352" t="s">
        <v>177</v>
      </c>
      <c r="B3" s="353" t="s">
        <v>228</v>
      </c>
      <c r="C3" s="354" t="s">
        <v>333</v>
      </c>
      <c r="D3" s="355" t="s">
        <v>178</v>
      </c>
      <c r="E3" s="355" t="s">
        <v>274</v>
      </c>
      <c r="F3" s="356">
        <v>999</v>
      </c>
      <c r="G3" s="356">
        <v>4</v>
      </c>
      <c r="H3" s="357" t="s">
        <v>272</v>
      </c>
      <c r="I3" s="358">
        <v>0.1</v>
      </c>
      <c r="J3" s="357" t="s">
        <v>91</v>
      </c>
      <c r="K3" s="357" t="s">
        <v>91</v>
      </c>
      <c r="L3" s="357">
        <v>3</v>
      </c>
      <c r="M3" s="359" t="s">
        <v>528</v>
      </c>
    </row>
    <row r="4" spans="1:13" customFormat="1" ht="14.85" customHeight="1" x14ac:dyDescent="0.25">
      <c r="A4" s="352" t="s">
        <v>177</v>
      </c>
      <c r="B4" s="353" t="s">
        <v>228</v>
      </c>
      <c r="C4" s="354" t="s">
        <v>529</v>
      </c>
      <c r="D4" s="355" t="s">
        <v>170</v>
      </c>
      <c r="E4" s="355" t="s">
        <v>318</v>
      </c>
      <c r="F4" s="356">
        <v>999</v>
      </c>
      <c r="G4" s="356">
        <v>4</v>
      </c>
      <c r="H4" s="357" t="s">
        <v>230</v>
      </c>
      <c r="I4" s="358">
        <v>0.1</v>
      </c>
      <c r="J4" s="357" t="s">
        <v>169</v>
      </c>
      <c r="K4" s="357" t="s">
        <v>91</v>
      </c>
      <c r="L4" s="357">
        <v>3</v>
      </c>
      <c r="M4" s="359" t="s">
        <v>530</v>
      </c>
    </row>
    <row r="5" spans="1:13" customFormat="1" ht="14.85" customHeight="1" x14ac:dyDescent="0.25">
      <c r="A5" s="352" t="s">
        <v>177</v>
      </c>
      <c r="B5" s="353" t="s">
        <v>228</v>
      </c>
      <c r="C5" s="354" t="s">
        <v>529</v>
      </c>
      <c r="D5" s="355" t="s">
        <v>170</v>
      </c>
      <c r="E5" s="355" t="s">
        <v>318</v>
      </c>
      <c r="F5" s="356">
        <v>999</v>
      </c>
      <c r="G5" s="356">
        <v>4</v>
      </c>
      <c r="H5" s="357" t="s">
        <v>272</v>
      </c>
      <c r="I5" s="358">
        <v>0.1</v>
      </c>
      <c r="J5" s="357" t="s">
        <v>91</v>
      </c>
      <c r="K5" s="357" t="s">
        <v>91</v>
      </c>
      <c r="L5" s="357">
        <v>3</v>
      </c>
      <c r="M5" s="359" t="s">
        <v>530</v>
      </c>
    </row>
    <row r="6" spans="1:13" customFormat="1" ht="14.85" customHeight="1" x14ac:dyDescent="0.25">
      <c r="A6" s="352" t="s">
        <v>177</v>
      </c>
      <c r="B6" s="353" t="s">
        <v>228</v>
      </c>
      <c r="C6" s="354" t="s">
        <v>531</v>
      </c>
      <c r="D6" s="355" t="s">
        <v>258</v>
      </c>
      <c r="E6" s="355" t="s">
        <v>265</v>
      </c>
      <c r="F6" s="356">
        <v>1</v>
      </c>
      <c r="G6" s="356">
        <v>999</v>
      </c>
      <c r="H6" s="357" t="s">
        <v>230</v>
      </c>
      <c r="I6" s="358">
        <v>0.1</v>
      </c>
      <c r="J6" s="357" t="s">
        <v>169</v>
      </c>
      <c r="K6" s="357" t="s">
        <v>91</v>
      </c>
      <c r="L6" s="357">
        <v>3</v>
      </c>
      <c r="M6" s="359" t="s">
        <v>508</v>
      </c>
    </row>
    <row r="7" spans="1:13" customFormat="1" ht="14.85" customHeight="1" x14ac:dyDescent="0.25">
      <c r="A7" s="352" t="s">
        <v>177</v>
      </c>
      <c r="B7" s="353" t="s">
        <v>228</v>
      </c>
      <c r="C7" s="354" t="s">
        <v>531</v>
      </c>
      <c r="D7" s="355" t="s">
        <v>258</v>
      </c>
      <c r="E7" s="355" t="s">
        <v>265</v>
      </c>
      <c r="F7" s="356">
        <v>1</v>
      </c>
      <c r="G7" s="356">
        <v>999</v>
      </c>
      <c r="H7" s="357" t="s">
        <v>272</v>
      </c>
      <c r="I7" s="358">
        <v>0.1</v>
      </c>
      <c r="J7" s="357" t="s">
        <v>91</v>
      </c>
      <c r="K7" s="357" t="s">
        <v>91</v>
      </c>
      <c r="L7" s="357">
        <v>3</v>
      </c>
      <c r="M7" s="359" t="s">
        <v>508</v>
      </c>
    </row>
    <row r="8" spans="1:13" customFormat="1" ht="14.85" customHeight="1" x14ac:dyDescent="0.25">
      <c r="A8" s="352" t="s">
        <v>607</v>
      </c>
      <c r="B8" s="353" t="s">
        <v>228</v>
      </c>
      <c r="C8" s="354" t="s">
        <v>258</v>
      </c>
      <c r="D8" s="355" t="s">
        <v>168</v>
      </c>
      <c r="E8" s="355" t="s">
        <v>254</v>
      </c>
      <c r="F8" s="356">
        <v>1</v>
      </c>
      <c r="G8" s="356">
        <v>999</v>
      </c>
      <c r="H8" s="357" t="s">
        <v>272</v>
      </c>
      <c r="I8" s="358">
        <v>0.1</v>
      </c>
      <c r="J8" s="357" t="s">
        <v>91</v>
      </c>
      <c r="K8" s="357" t="s">
        <v>91</v>
      </c>
      <c r="L8" s="357">
        <v>3</v>
      </c>
      <c r="M8" s="359" t="s">
        <v>603</v>
      </c>
    </row>
    <row r="9" spans="1:13" s="395" customFormat="1" ht="14.85" customHeight="1" thickBot="1" x14ac:dyDescent="0.3">
      <c r="A9" s="387" t="s">
        <v>607</v>
      </c>
      <c r="B9" s="388" t="s">
        <v>228</v>
      </c>
      <c r="C9" s="389" t="s">
        <v>605</v>
      </c>
      <c r="D9" s="390" t="s">
        <v>606</v>
      </c>
      <c r="E9" s="390" t="s">
        <v>251</v>
      </c>
      <c r="F9" s="391">
        <v>1</v>
      </c>
      <c r="G9" s="391">
        <v>999</v>
      </c>
      <c r="H9" s="392" t="s">
        <v>272</v>
      </c>
      <c r="I9" s="393">
        <v>0.1</v>
      </c>
      <c r="J9" s="392" t="s">
        <v>91</v>
      </c>
      <c r="K9" s="392" t="s">
        <v>91</v>
      </c>
      <c r="L9" s="392">
        <v>3</v>
      </c>
      <c r="M9" s="394" t="s">
        <v>604</v>
      </c>
    </row>
    <row r="10" spans="1:13" customFormat="1" ht="14.85" customHeight="1" x14ac:dyDescent="0.25">
      <c r="A10" s="338" t="s">
        <v>177</v>
      </c>
      <c r="B10" s="339" t="s">
        <v>249</v>
      </c>
      <c r="C10" s="340" t="s">
        <v>333</v>
      </c>
      <c r="D10" s="341" t="s">
        <v>178</v>
      </c>
      <c r="E10" s="341" t="s">
        <v>259</v>
      </c>
      <c r="F10" s="342">
        <v>999</v>
      </c>
      <c r="G10" s="342">
        <v>8</v>
      </c>
      <c r="H10" s="343" t="s">
        <v>230</v>
      </c>
      <c r="I10" s="344">
        <v>0.1</v>
      </c>
      <c r="J10" s="343" t="s">
        <v>169</v>
      </c>
      <c r="K10" s="343" t="s">
        <v>91</v>
      </c>
      <c r="L10" s="343">
        <v>3</v>
      </c>
      <c r="M10" s="369" t="s">
        <v>528</v>
      </c>
    </row>
    <row r="11" spans="1:13" customFormat="1" ht="14.85" customHeight="1" x14ac:dyDescent="0.25">
      <c r="A11" s="352" t="s">
        <v>177</v>
      </c>
      <c r="B11" s="353" t="s">
        <v>249</v>
      </c>
      <c r="C11" s="354" t="s">
        <v>333</v>
      </c>
      <c r="D11" s="355" t="s">
        <v>178</v>
      </c>
      <c r="E11" s="355" t="s">
        <v>259</v>
      </c>
      <c r="F11" s="356">
        <v>999</v>
      </c>
      <c r="G11" s="356">
        <v>8</v>
      </c>
      <c r="H11" s="357" t="s">
        <v>272</v>
      </c>
      <c r="I11" s="358">
        <v>0.1</v>
      </c>
      <c r="J11" s="357" t="s">
        <v>91</v>
      </c>
      <c r="K11" s="357" t="s">
        <v>91</v>
      </c>
      <c r="L11" s="357">
        <v>3</v>
      </c>
      <c r="M11" s="359" t="s">
        <v>528</v>
      </c>
    </row>
    <row r="12" spans="1:13" customFormat="1" ht="14.85" customHeight="1" x14ac:dyDescent="0.25">
      <c r="A12" s="352" t="s">
        <v>177</v>
      </c>
      <c r="B12" s="353" t="s">
        <v>249</v>
      </c>
      <c r="C12" s="354" t="s">
        <v>334</v>
      </c>
      <c r="D12" s="355" t="s">
        <v>260</v>
      </c>
      <c r="E12" s="355" t="s">
        <v>261</v>
      </c>
      <c r="F12" s="356">
        <v>999</v>
      </c>
      <c r="G12" s="356">
        <v>4</v>
      </c>
      <c r="H12" s="357" t="s">
        <v>230</v>
      </c>
      <c r="I12" s="358">
        <v>0.1</v>
      </c>
      <c r="J12" s="357" t="s">
        <v>169</v>
      </c>
      <c r="K12" s="357" t="s">
        <v>91</v>
      </c>
      <c r="L12" s="357">
        <v>3</v>
      </c>
      <c r="M12" s="359" t="s">
        <v>528</v>
      </c>
    </row>
    <row r="13" spans="1:13" customFormat="1" ht="14.85" customHeight="1" x14ac:dyDescent="0.25">
      <c r="A13" s="352" t="s">
        <v>177</v>
      </c>
      <c r="B13" s="353" t="s">
        <v>249</v>
      </c>
      <c r="C13" s="354" t="s">
        <v>334</v>
      </c>
      <c r="D13" s="355" t="s">
        <v>260</v>
      </c>
      <c r="E13" s="355" t="s">
        <v>261</v>
      </c>
      <c r="F13" s="356">
        <v>999</v>
      </c>
      <c r="G13" s="356">
        <v>4</v>
      </c>
      <c r="H13" s="357" t="s">
        <v>272</v>
      </c>
      <c r="I13" s="358">
        <v>0.1</v>
      </c>
      <c r="J13" s="357" t="s">
        <v>91</v>
      </c>
      <c r="K13" s="357" t="s">
        <v>91</v>
      </c>
      <c r="L13" s="357">
        <v>3</v>
      </c>
      <c r="M13" s="359" t="s">
        <v>528</v>
      </c>
    </row>
    <row r="14" spans="1:13" customFormat="1" ht="14.85" customHeight="1" x14ac:dyDescent="0.25">
      <c r="A14" s="352" t="s">
        <v>177</v>
      </c>
      <c r="B14" s="353" t="s">
        <v>249</v>
      </c>
      <c r="C14" s="354" t="s">
        <v>529</v>
      </c>
      <c r="D14" s="355" t="s">
        <v>170</v>
      </c>
      <c r="E14" s="355" t="s">
        <v>264</v>
      </c>
      <c r="F14" s="356">
        <v>999</v>
      </c>
      <c r="G14" s="356">
        <v>8</v>
      </c>
      <c r="H14" s="357" t="s">
        <v>230</v>
      </c>
      <c r="I14" s="358">
        <v>0.1</v>
      </c>
      <c r="J14" s="357" t="s">
        <v>169</v>
      </c>
      <c r="K14" s="357" t="s">
        <v>91</v>
      </c>
      <c r="L14" s="357">
        <v>3</v>
      </c>
      <c r="M14" s="359" t="s">
        <v>530</v>
      </c>
    </row>
    <row r="15" spans="1:13" customFormat="1" ht="14.85" customHeight="1" x14ac:dyDescent="0.25">
      <c r="A15" s="352" t="s">
        <v>177</v>
      </c>
      <c r="B15" s="353" t="s">
        <v>249</v>
      </c>
      <c r="C15" s="354" t="s">
        <v>529</v>
      </c>
      <c r="D15" s="355" t="s">
        <v>170</v>
      </c>
      <c r="E15" s="355" t="s">
        <v>264</v>
      </c>
      <c r="F15" s="356">
        <v>999</v>
      </c>
      <c r="G15" s="356">
        <v>8</v>
      </c>
      <c r="H15" s="357" t="s">
        <v>272</v>
      </c>
      <c r="I15" s="358">
        <v>0.1</v>
      </c>
      <c r="J15" s="357" t="s">
        <v>91</v>
      </c>
      <c r="K15" s="357" t="s">
        <v>91</v>
      </c>
      <c r="L15" s="357">
        <v>3</v>
      </c>
      <c r="M15" s="359" t="s">
        <v>530</v>
      </c>
    </row>
    <row r="16" spans="1:13" customFormat="1" ht="14.85" customHeight="1" x14ac:dyDescent="0.25">
      <c r="A16" s="352" t="s">
        <v>177</v>
      </c>
      <c r="B16" s="353" t="s">
        <v>249</v>
      </c>
      <c r="C16" s="354" t="s">
        <v>546</v>
      </c>
      <c r="D16" s="355" t="s">
        <v>265</v>
      </c>
      <c r="E16" s="355" t="s">
        <v>266</v>
      </c>
      <c r="F16" s="356">
        <v>999</v>
      </c>
      <c r="G16" s="356">
        <v>4</v>
      </c>
      <c r="H16" s="357" t="s">
        <v>230</v>
      </c>
      <c r="I16" s="358">
        <v>0.1</v>
      </c>
      <c r="J16" s="357" t="s">
        <v>169</v>
      </c>
      <c r="K16" s="357" t="s">
        <v>91</v>
      </c>
      <c r="L16" s="357">
        <v>3</v>
      </c>
      <c r="M16" s="359" t="s">
        <v>530</v>
      </c>
    </row>
    <row r="17" spans="1:13" customFormat="1" ht="14.85" customHeight="1" x14ac:dyDescent="0.25">
      <c r="A17" s="352" t="s">
        <v>177</v>
      </c>
      <c r="B17" s="353" t="s">
        <v>249</v>
      </c>
      <c r="C17" s="354" t="s">
        <v>546</v>
      </c>
      <c r="D17" s="355" t="s">
        <v>265</v>
      </c>
      <c r="E17" s="355" t="s">
        <v>266</v>
      </c>
      <c r="F17" s="356">
        <v>999</v>
      </c>
      <c r="G17" s="356">
        <v>4</v>
      </c>
      <c r="H17" s="357" t="s">
        <v>272</v>
      </c>
      <c r="I17" s="358">
        <v>0.1</v>
      </c>
      <c r="J17" s="357" t="s">
        <v>91</v>
      </c>
      <c r="K17" s="357" t="s">
        <v>91</v>
      </c>
      <c r="L17" s="357">
        <v>3</v>
      </c>
      <c r="M17" s="359" t="s">
        <v>530</v>
      </c>
    </row>
    <row r="18" spans="1:13" customFormat="1" ht="14.85" customHeight="1" x14ac:dyDescent="0.25">
      <c r="A18" s="352" t="s">
        <v>177</v>
      </c>
      <c r="B18" s="353" t="s">
        <v>249</v>
      </c>
      <c r="C18" s="354" t="s">
        <v>547</v>
      </c>
      <c r="D18" s="355" t="s">
        <v>256</v>
      </c>
      <c r="E18" s="355" t="s">
        <v>264</v>
      </c>
      <c r="F18" s="356">
        <v>1</v>
      </c>
      <c r="G18" s="356">
        <v>999</v>
      </c>
      <c r="H18" s="357" t="s">
        <v>230</v>
      </c>
      <c r="I18" s="358">
        <v>0.1</v>
      </c>
      <c r="J18" s="357" t="s">
        <v>169</v>
      </c>
      <c r="K18" s="357" t="s">
        <v>91</v>
      </c>
      <c r="L18" s="357">
        <v>3</v>
      </c>
      <c r="M18" s="359" t="s">
        <v>508</v>
      </c>
    </row>
    <row r="19" spans="1:13" customFormat="1" ht="14.85" customHeight="1" x14ac:dyDescent="0.25">
      <c r="A19" s="420" t="s">
        <v>177</v>
      </c>
      <c r="B19" s="421" t="s">
        <v>249</v>
      </c>
      <c r="C19" s="422" t="s">
        <v>547</v>
      </c>
      <c r="D19" s="423" t="s">
        <v>256</v>
      </c>
      <c r="E19" s="423" t="s">
        <v>264</v>
      </c>
      <c r="F19" s="424">
        <v>1</v>
      </c>
      <c r="G19" s="424">
        <v>999</v>
      </c>
      <c r="H19" s="425" t="s">
        <v>272</v>
      </c>
      <c r="I19" s="426">
        <v>0.1</v>
      </c>
      <c r="J19" s="425" t="s">
        <v>91</v>
      </c>
      <c r="K19" s="425" t="s">
        <v>91</v>
      </c>
      <c r="L19" s="425">
        <v>3</v>
      </c>
      <c r="M19" s="427" t="s">
        <v>508</v>
      </c>
    </row>
    <row r="20" spans="1:13" s="395" customFormat="1" ht="14.85" customHeight="1" thickBot="1" x14ac:dyDescent="0.3">
      <c r="A20" s="387" t="s">
        <v>607</v>
      </c>
      <c r="B20" s="388" t="s">
        <v>249</v>
      </c>
      <c r="C20" s="389" t="s">
        <v>256</v>
      </c>
      <c r="D20" s="390" t="s">
        <v>608</v>
      </c>
      <c r="E20" s="390" t="s">
        <v>612</v>
      </c>
      <c r="F20" s="391">
        <v>1</v>
      </c>
      <c r="G20" s="391">
        <v>999</v>
      </c>
      <c r="H20" s="392" t="s">
        <v>272</v>
      </c>
      <c r="I20" s="393">
        <v>0.1</v>
      </c>
      <c r="J20" s="392" t="s">
        <v>91</v>
      </c>
      <c r="K20" s="392" t="s">
        <v>91</v>
      </c>
      <c r="L20" s="392">
        <v>3</v>
      </c>
      <c r="M20" s="394" t="s">
        <v>609</v>
      </c>
    </row>
    <row r="21" spans="1:13" s="405" customFormat="1" ht="14.85" customHeight="1" x14ac:dyDescent="0.25">
      <c r="A21" s="361"/>
      <c r="B21" s="361"/>
      <c r="C21" s="360"/>
      <c r="D21" s="361"/>
      <c r="E21" s="361"/>
      <c r="F21" s="362"/>
      <c r="G21" s="362"/>
      <c r="H21" s="363"/>
      <c r="I21" s="364"/>
      <c r="J21" s="363"/>
      <c r="K21" s="363"/>
      <c r="L21" s="363"/>
      <c r="M21" s="404"/>
    </row>
    <row r="22" spans="1:13" s="405" customFormat="1" ht="14.85" customHeight="1" x14ac:dyDescent="0.25">
      <c r="A22" s="361"/>
      <c r="B22" s="361"/>
      <c r="C22" s="360"/>
      <c r="D22" s="361"/>
      <c r="E22" s="361"/>
      <c r="F22" s="362"/>
      <c r="G22" s="362"/>
      <c r="H22" s="363"/>
      <c r="I22" s="364"/>
      <c r="J22" s="363"/>
      <c r="K22" s="363"/>
      <c r="L22" s="363"/>
      <c r="M22" s="404"/>
    </row>
    <row r="23" spans="1:13" s="405" customFormat="1" ht="14.85" customHeight="1" x14ac:dyDescent="0.25">
      <c r="A23" s="361"/>
      <c r="B23" s="361"/>
      <c r="C23" s="360"/>
      <c r="D23" s="361"/>
      <c r="E23" s="361"/>
      <c r="F23" s="362"/>
      <c r="G23" s="362"/>
      <c r="H23" s="363"/>
      <c r="I23" s="364"/>
      <c r="J23" s="363"/>
      <c r="K23" s="363"/>
      <c r="L23" s="363"/>
      <c r="M23" s="404"/>
    </row>
    <row r="24" spans="1:13" s="345" customFormat="1" ht="16.5" customHeight="1" x14ac:dyDescent="0.25">
      <c r="B24" s="346"/>
      <c r="C24" s="347"/>
      <c r="D24" s="346"/>
      <c r="E24" s="346"/>
      <c r="F24" s="845"/>
      <c r="G24" s="845"/>
      <c r="H24" s="348"/>
      <c r="I24" s="349"/>
      <c r="J24" s="350"/>
      <c r="K24" s="350"/>
      <c r="L24" s="350"/>
      <c r="M24" s="351"/>
    </row>
    <row r="25" spans="1:13" s="345" customFormat="1" ht="67.5" customHeight="1" x14ac:dyDescent="0.25">
      <c r="B25" s="346"/>
      <c r="C25" s="347"/>
      <c r="D25" s="346"/>
      <c r="E25" s="346"/>
      <c r="F25" s="845" t="s">
        <v>189</v>
      </c>
      <c r="G25" s="845"/>
      <c r="H25" s="348" t="s">
        <v>190</v>
      </c>
      <c r="I25" s="349" t="s">
        <v>191</v>
      </c>
      <c r="J25" s="350" t="s">
        <v>192</v>
      </c>
      <c r="K25" s="350"/>
      <c r="L25" s="350"/>
      <c r="M25" s="351"/>
    </row>
    <row r="26" spans="1:13" x14ac:dyDescent="0.25">
      <c r="A26" s="40"/>
      <c r="C26" s="120"/>
      <c r="D26" s="120"/>
      <c r="E26" s="120"/>
      <c r="F26" s="120"/>
      <c r="G26" s="120"/>
      <c r="H26" s="120"/>
      <c r="I26" s="120"/>
      <c r="J26" s="120"/>
      <c r="K26" s="120"/>
      <c r="L26" s="120"/>
    </row>
    <row r="27" spans="1:13" x14ac:dyDescent="0.25">
      <c r="A27" s="39" t="s">
        <v>147</v>
      </c>
      <c r="B27" s="38"/>
      <c r="C27" s="37"/>
      <c r="D27" s="37"/>
      <c r="E27" s="37"/>
      <c r="F27" s="37"/>
      <c r="G27" s="37"/>
      <c r="H27" s="37"/>
      <c r="I27" s="37"/>
      <c r="J27" s="37"/>
      <c r="K27" s="37"/>
      <c r="L27" s="37"/>
      <c r="M27" s="44"/>
    </row>
    <row r="28" spans="1:13" x14ac:dyDescent="0.25">
      <c r="A28" s="34" t="s">
        <v>193</v>
      </c>
      <c r="C28" s="120"/>
      <c r="D28" s="120"/>
      <c r="E28" s="120"/>
      <c r="F28" s="120"/>
      <c r="G28" s="120"/>
      <c r="H28" s="120"/>
      <c r="I28" s="120"/>
      <c r="J28" s="120"/>
      <c r="K28" s="120"/>
      <c r="L28" s="120"/>
    </row>
    <row r="29" spans="1:13" x14ac:dyDescent="0.25">
      <c r="A29" s="40" t="s">
        <v>194</v>
      </c>
      <c r="C29" s="120"/>
      <c r="D29" s="120"/>
      <c r="E29" s="120"/>
      <c r="F29" s="120"/>
      <c r="G29" s="120"/>
      <c r="H29" s="120"/>
      <c r="I29" s="120"/>
      <c r="J29" s="120"/>
      <c r="K29" s="120"/>
      <c r="L29" s="120"/>
    </row>
    <row r="30" spans="1:13" x14ac:dyDescent="0.25">
      <c r="A30" s="40" t="s">
        <v>195</v>
      </c>
      <c r="C30" s="120"/>
      <c r="D30" s="120"/>
      <c r="E30" s="120"/>
      <c r="F30" s="120"/>
      <c r="G30" s="120"/>
      <c r="H30" s="120"/>
      <c r="I30" s="120"/>
      <c r="J30" s="120"/>
      <c r="K30" s="120"/>
      <c r="L30" s="120"/>
    </row>
    <row r="31" spans="1:13" x14ac:dyDescent="0.25">
      <c r="A31" s="40" t="s">
        <v>196</v>
      </c>
      <c r="C31" s="120"/>
      <c r="D31" s="120"/>
      <c r="E31" s="120"/>
      <c r="F31" s="120"/>
      <c r="G31" s="120"/>
      <c r="H31" s="120"/>
      <c r="I31" s="120"/>
      <c r="J31" s="120"/>
      <c r="K31" s="120"/>
      <c r="L31" s="120"/>
    </row>
    <row r="32" spans="1:13" x14ac:dyDescent="0.25">
      <c r="A32" s="40"/>
      <c r="C32" s="120"/>
      <c r="D32" s="120"/>
      <c r="E32" s="120"/>
      <c r="F32" s="120"/>
      <c r="G32" s="120"/>
      <c r="H32" s="120"/>
      <c r="I32" s="120"/>
      <c r="J32" s="120"/>
      <c r="K32" s="120"/>
      <c r="L32" s="120"/>
    </row>
    <row r="33" spans="1:13" x14ac:dyDescent="0.25">
      <c r="A33" s="40"/>
      <c r="C33" s="120"/>
      <c r="D33" s="120"/>
      <c r="E33" s="120"/>
      <c r="F33" s="120"/>
      <c r="G33" s="120"/>
      <c r="H33" s="120"/>
      <c r="I33" s="120"/>
      <c r="J33" s="120"/>
      <c r="K33" s="120"/>
      <c r="L33" s="120"/>
    </row>
    <row r="34" spans="1:13" x14ac:dyDescent="0.25">
      <c r="A34" s="39" t="s">
        <v>197</v>
      </c>
      <c r="B34" s="38"/>
      <c r="C34" s="37"/>
      <c r="D34" s="37"/>
      <c r="E34" s="37"/>
      <c r="F34" s="37"/>
      <c r="G34" s="37"/>
      <c r="H34" s="37"/>
      <c r="I34" s="37"/>
      <c r="J34" s="37"/>
      <c r="K34" s="37"/>
      <c r="L34" s="37"/>
      <c r="M34" s="44"/>
    </row>
    <row r="35" spans="1:13" x14ac:dyDescent="0.25">
      <c r="A35" s="36" t="s">
        <v>172</v>
      </c>
      <c r="C35" s="34" t="s">
        <v>179</v>
      </c>
      <c r="E35" s="120"/>
      <c r="F35" s="120"/>
      <c r="G35" s="120"/>
      <c r="H35" s="120"/>
      <c r="I35" s="120"/>
      <c r="J35" s="120"/>
      <c r="K35" s="120"/>
      <c r="L35" s="120"/>
    </row>
    <row r="36" spans="1:13" x14ac:dyDescent="0.25">
      <c r="A36" s="36" t="s">
        <v>180</v>
      </c>
      <c r="C36" s="34" t="s">
        <v>198</v>
      </c>
      <c r="E36" s="120"/>
      <c r="F36" s="120"/>
      <c r="G36" s="120"/>
      <c r="H36" s="120"/>
      <c r="I36" s="120"/>
      <c r="J36" s="120"/>
      <c r="K36" s="120"/>
      <c r="L36" s="120"/>
    </row>
    <row r="37" spans="1:13" x14ac:dyDescent="0.25">
      <c r="A37" s="36" t="s">
        <v>199</v>
      </c>
      <c r="C37" s="34"/>
      <c r="E37" s="120"/>
      <c r="F37" s="120"/>
      <c r="G37" s="120"/>
      <c r="H37" s="120"/>
      <c r="I37" s="120"/>
      <c r="J37" s="120"/>
      <c r="K37" s="120"/>
      <c r="L37" s="120"/>
    </row>
    <row r="38" spans="1:13" x14ac:dyDescent="0.25">
      <c r="A38" s="36" t="s">
        <v>200</v>
      </c>
      <c r="C38" s="34"/>
      <c r="E38" s="120"/>
      <c r="F38" s="120"/>
      <c r="G38" s="120"/>
      <c r="H38" s="120"/>
      <c r="I38" s="120"/>
      <c r="J38" s="120"/>
      <c r="K38" s="120"/>
      <c r="L38" s="120"/>
    </row>
    <row r="39" spans="1:13" x14ac:dyDescent="0.25">
      <c r="A39" s="36" t="s">
        <v>183</v>
      </c>
      <c r="C39" s="34"/>
      <c r="E39" s="120"/>
      <c r="F39" s="120"/>
      <c r="G39" s="120"/>
      <c r="H39" s="120"/>
      <c r="I39" s="120"/>
      <c r="J39" s="120"/>
      <c r="K39" s="120"/>
      <c r="L39" s="120"/>
    </row>
    <row r="40" spans="1:13" x14ac:dyDescent="0.25">
      <c r="A40" s="36" t="s">
        <v>184</v>
      </c>
      <c r="C40" s="34"/>
      <c r="E40" s="120"/>
      <c r="F40" s="120"/>
      <c r="G40" s="120"/>
      <c r="H40" s="120"/>
      <c r="I40" s="120"/>
      <c r="J40" s="120"/>
      <c r="K40" s="120"/>
      <c r="L40" s="120"/>
    </row>
    <row r="41" spans="1:13" x14ac:dyDescent="0.25">
      <c r="A41" s="36" t="s">
        <v>185</v>
      </c>
      <c r="C41" s="34"/>
      <c r="E41" s="120"/>
      <c r="F41" s="120"/>
      <c r="G41" s="120"/>
      <c r="H41" s="120"/>
      <c r="I41" s="120"/>
      <c r="J41" s="120"/>
      <c r="K41" s="120"/>
      <c r="L41" s="120"/>
    </row>
    <row r="42" spans="1:13" x14ac:dyDescent="0.25">
      <c r="A42" s="36" t="s">
        <v>201</v>
      </c>
      <c r="C42" s="34"/>
      <c r="E42" s="120"/>
      <c r="F42" s="120"/>
      <c r="G42" s="120"/>
      <c r="H42" s="120"/>
      <c r="I42" s="120"/>
      <c r="J42" s="120"/>
      <c r="K42" s="120"/>
      <c r="L42" s="120"/>
    </row>
    <row r="43" spans="1:13" x14ac:dyDescent="0.25">
      <c r="A43" s="36" t="s">
        <v>187</v>
      </c>
      <c r="C43" s="34"/>
      <c r="E43" s="120"/>
      <c r="F43" s="120"/>
      <c r="G43" s="120"/>
      <c r="H43" s="120"/>
      <c r="I43" s="120"/>
      <c r="J43" s="120"/>
      <c r="K43" s="120"/>
      <c r="L43" s="120"/>
    </row>
    <row r="44" spans="1:13" x14ac:dyDescent="0.25">
      <c r="A44" s="35" t="s">
        <v>188</v>
      </c>
      <c r="C44" s="122" t="s">
        <v>202</v>
      </c>
      <c r="D44" s="122"/>
      <c r="E44" s="122"/>
      <c r="F44" s="122"/>
      <c r="G44" s="122"/>
      <c r="H44" s="122"/>
      <c r="I44" s="120"/>
      <c r="J44" s="120"/>
      <c r="K44" s="120"/>
      <c r="L44" s="120"/>
    </row>
    <row r="45" spans="1:13" x14ac:dyDescent="0.25">
      <c r="A45" s="34"/>
      <c r="C45" s="120"/>
      <c r="D45" s="34"/>
      <c r="E45" s="120"/>
      <c r="F45" s="120"/>
      <c r="G45" s="120"/>
      <c r="H45" s="120"/>
      <c r="I45" s="120"/>
      <c r="J45" s="120"/>
      <c r="K45" s="120"/>
      <c r="L45" s="120"/>
    </row>
    <row r="46" spans="1:13" x14ac:dyDescent="0.25">
      <c r="A46" s="34"/>
      <c r="C46" s="120"/>
      <c r="D46" s="34"/>
      <c r="E46" s="120"/>
      <c r="F46" s="120"/>
      <c r="G46" s="120"/>
      <c r="H46" s="120"/>
      <c r="I46" s="120"/>
      <c r="J46" s="120"/>
      <c r="K46" s="120"/>
      <c r="L46" s="120"/>
    </row>
    <row r="47" spans="1:13" x14ac:dyDescent="0.25">
      <c r="A47" s="123"/>
      <c r="C47" s="120"/>
      <c r="D47" s="34"/>
      <c r="E47" s="120"/>
      <c r="F47" s="120"/>
      <c r="G47" s="120"/>
      <c r="H47" s="120"/>
      <c r="I47" s="120"/>
      <c r="J47" s="120"/>
      <c r="K47" s="120"/>
      <c r="L47" s="120"/>
    </row>
    <row r="48" spans="1:13" x14ac:dyDescent="0.25">
      <c r="A48" s="123"/>
      <c r="C48" s="120"/>
      <c r="D48" s="34"/>
      <c r="E48" s="120"/>
      <c r="F48" s="120"/>
      <c r="G48" s="120"/>
      <c r="H48" s="120"/>
      <c r="I48" s="120"/>
      <c r="J48" s="120"/>
      <c r="K48" s="120"/>
      <c r="L48" s="120"/>
    </row>
    <row r="49" spans="1:12" x14ac:dyDescent="0.25">
      <c r="A49" s="123"/>
      <c r="C49" s="120"/>
      <c r="D49" s="34"/>
      <c r="E49" s="120"/>
      <c r="F49" s="120"/>
      <c r="G49" s="120"/>
      <c r="H49" s="120"/>
      <c r="I49" s="120"/>
      <c r="J49" s="120"/>
      <c r="K49" s="120"/>
      <c r="L49" s="120"/>
    </row>
    <row r="50" spans="1:12" x14ac:dyDescent="0.25">
      <c r="A50" s="123"/>
      <c r="C50" s="120"/>
      <c r="D50" s="34"/>
      <c r="E50" s="120"/>
      <c r="F50" s="120"/>
      <c r="G50" s="120"/>
      <c r="H50" s="120"/>
      <c r="I50" s="120"/>
      <c r="J50" s="120"/>
      <c r="K50" s="120"/>
      <c r="L50" s="120"/>
    </row>
    <row r="51" spans="1:12" x14ac:dyDescent="0.25">
      <c r="A51" s="123"/>
      <c r="C51" s="120"/>
      <c r="D51" s="34"/>
      <c r="E51" s="120"/>
      <c r="F51" s="120"/>
      <c r="G51" s="120"/>
      <c r="H51" s="120"/>
      <c r="I51" s="120"/>
      <c r="J51" s="120"/>
      <c r="K51" s="120"/>
      <c r="L51" s="120"/>
    </row>
    <row r="52" spans="1:12" x14ac:dyDescent="0.25">
      <c r="A52" s="123"/>
      <c r="C52" s="120"/>
      <c r="D52" s="34"/>
      <c r="E52" s="120"/>
      <c r="F52" s="120"/>
      <c r="G52" s="120"/>
      <c r="H52" s="120"/>
      <c r="I52" s="120"/>
      <c r="J52" s="120"/>
      <c r="K52" s="120"/>
      <c r="L52" s="120"/>
    </row>
    <row r="53" spans="1:12" x14ac:dyDescent="0.25">
      <c r="A53" s="123"/>
      <c r="C53" s="120"/>
      <c r="D53" s="34"/>
      <c r="E53" s="120"/>
      <c r="F53" s="120"/>
      <c r="G53" s="120"/>
      <c r="H53" s="120"/>
      <c r="I53" s="120"/>
      <c r="J53" s="120"/>
      <c r="K53" s="120"/>
      <c r="L53" s="120"/>
    </row>
    <row r="54" spans="1:12" x14ac:dyDescent="0.25">
      <c r="A54" s="123"/>
      <c r="C54" s="120"/>
      <c r="D54" s="34"/>
      <c r="E54" s="120"/>
      <c r="F54" s="120"/>
      <c r="G54" s="120"/>
      <c r="H54" s="120"/>
      <c r="I54" s="120"/>
      <c r="J54" s="120"/>
      <c r="K54" s="120"/>
      <c r="L54" s="120"/>
    </row>
    <row r="55" spans="1:12" x14ac:dyDescent="0.25">
      <c r="A55" s="123"/>
      <c r="C55" s="120"/>
      <c r="D55" s="34"/>
      <c r="E55" s="120"/>
      <c r="F55" s="120"/>
      <c r="G55" s="120"/>
      <c r="H55" s="120"/>
      <c r="I55" s="120"/>
      <c r="J55" s="120"/>
      <c r="K55" s="120"/>
      <c r="L55" s="120"/>
    </row>
    <row r="56" spans="1:12" x14ac:dyDescent="0.25">
      <c r="A56" s="123"/>
      <c r="C56" s="120"/>
      <c r="D56" s="34"/>
      <c r="E56" s="120"/>
      <c r="F56" s="120"/>
      <c r="G56" s="120"/>
      <c r="H56" s="120"/>
      <c r="I56" s="120"/>
      <c r="J56" s="120"/>
      <c r="K56" s="120"/>
      <c r="L56" s="120"/>
    </row>
    <row r="57" spans="1:12" x14ac:dyDescent="0.25">
      <c r="A57" s="123"/>
      <c r="C57" s="120"/>
      <c r="D57" s="34"/>
      <c r="E57" s="120"/>
      <c r="F57" s="120"/>
      <c r="G57" s="120"/>
      <c r="H57" s="120"/>
      <c r="I57" s="120"/>
      <c r="J57" s="120"/>
      <c r="K57" s="120"/>
      <c r="L57" s="120"/>
    </row>
    <row r="58" spans="1:12" x14ac:dyDescent="0.25">
      <c r="A58" s="123"/>
      <c r="C58" s="120"/>
      <c r="D58" s="34"/>
      <c r="E58" s="120"/>
      <c r="F58" s="120"/>
      <c r="G58" s="120"/>
      <c r="H58" s="120"/>
      <c r="I58" s="120"/>
      <c r="J58" s="120"/>
      <c r="K58" s="120"/>
      <c r="L58" s="120"/>
    </row>
    <row r="59" spans="1:12" x14ac:dyDescent="0.25">
      <c r="A59" s="123"/>
      <c r="C59" s="120"/>
      <c r="D59" s="34"/>
      <c r="E59" s="120"/>
      <c r="F59" s="120"/>
      <c r="G59" s="120"/>
      <c r="H59" s="120"/>
      <c r="I59" s="120"/>
      <c r="J59" s="120"/>
      <c r="K59" s="120"/>
      <c r="L59" s="120"/>
    </row>
    <row r="60" spans="1:12" x14ac:dyDescent="0.25">
      <c r="A60" s="123"/>
      <c r="C60" s="120"/>
      <c r="D60" s="34"/>
      <c r="E60" s="120"/>
      <c r="F60" s="120"/>
      <c r="G60" s="120"/>
      <c r="H60" s="120"/>
      <c r="I60" s="120"/>
      <c r="J60" s="120"/>
      <c r="K60" s="120"/>
      <c r="L60" s="120"/>
    </row>
    <row r="61" spans="1:12" x14ac:dyDescent="0.25">
      <c r="A61" s="123"/>
      <c r="C61" s="120"/>
      <c r="D61" s="34"/>
      <c r="E61" s="120"/>
      <c r="F61" s="120"/>
      <c r="G61" s="120"/>
      <c r="H61" s="120"/>
      <c r="I61" s="120"/>
      <c r="J61" s="120"/>
      <c r="K61" s="120"/>
      <c r="L61" s="120"/>
    </row>
    <row r="62" spans="1:12" x14ac:dyDescent="0.25">
      <c r="A62" s="123"/>
      <c r="C62" s="120"/>
      <c r="D62" s="34"/>
      <c r="E62" s="120"/>
      <c r="F62" s="120"/>
      <c r="G62" s="120"/>
      <c r="H62" s="120"/>
      <c r="I62" s="120"/>
      <c r="J62" s="120"/>
      <c r="K62" s="120"/>
      <c r="L62" s="120"/>
    </row>
    <row r="63" spans="1:12" x14ac:dyDescent="0.25">
      <c r="A63" s="123"/>
      <c r="C63" s="120"/>
      <c r="D63" s="34"/>
      <c r="E63" s="120"/>
      <c r="F63" s="120"/>
      <c r="G63" s="120"/>
      <c r="H63" s="120"/>
      <c r="I63" s="120"/>
      <c r="J63" s="120"/>
      <c r="K63" s="120"/>
      <c r="L63" s="120"/>
    </row>
    <row r="64" spans="1:12" x14ac:dyDescent="0.25">
      <c r="A64" s="123"/>
      <c r="C64" s="120"/>
      <c r="D64" s="34"/>
      <c r="E64" s="120"/>
      <c r="F64" s="120"/>
      <c r="G64" s="120"/>
      <c r="H64" s="120"/>
      <c r="I64" s="120"/>
      <c r="J64" s="120"/>
      <c r="K64" s="120"/>
      <c r="L64" s="120"/>
    </row>
    <row r="65" spans="1:12" x14ac:dyDescent="0.25">
      <c r="A65" s="123"/>
      <c r="C65" s="120"/>
      <c r="D65" s="34"/>
      <c r="E65" s="120"/>
      <c r="F65" s="120"/>
      <c r="G65" s="120"/>
      <c r="H65" s="120"/>
      <c r="I65" s="120"/>
      <c r="J65" s="120"/>
      <c r="K65" s="120"/>
      <c r="L65" s="120"/>
    </row>
    <row r="66" spans="1:12" x14ac:dyDescent="0.25">
      <c r="A66" s="123"/>
      <c r="C66" s="120"/>
      <c r="D66" s="34"/>
      <c r="E66" s="120"/>
      <c r="F66" s="120"/>
      <c r="G66" s="120"/>
      <c r="H66" s="120"/>
      <c r="I66" s="120"/>
      <c r="J66" s="120"/>
      <c r="K66" s="120"/>
      <c r="L66" s="120"/>
    </row>
    <row r="67" spans="1:12" x14ac:dyDescent="0.25">
      <c r="A67" s="123"/>
      <c r="C67" s="120"/>
      <c r="D67" s="34"/>
      <c r="E67" s="120"/>
      <c r="F67" s="120"/>
      <c r="G67" s="120"/>
      <c r="H67" s="120"/>
      <c r="I67" s="120"/>
      <c r="J67" s="120"/>
      <c r="K67" s="120"/>
      <c r="L67" s="120"/>
    </row>
    <row r="68" spans="1:12" x14ac:dyDescent="0.25">
      <c r="A68" s="123"/>
      <c r="C68" s="120"/>
      <c r="D68" s="34"/>
      <c r="E68" s="120"/>
      <c r="F68" s="120"/>
      <c r="G68" s="120"/>
      <c r="H68" s="120"/>
      <c r="I68" s="120"/>
      <c r="J68" s="120"/>
      <c r="K68" s="120"/>
      <c r="L68" s="120"/>
    </row>
    <row r="69" spans="1:12" x14ac:dyDescent="0.25">
      <c r="A69" s="123"/>
      <c r="C69" s="120"/>
      <c r="D69" s="34"/>
      <c r="E69" s="120"/>
      <c r="F69" s="120"/>
      <c r="G69" s="120"/>
      <c r="H69" s="120"/>
      <c r="I69" s="120"/>
      <c r="J69" s="120"/>
      <c r="K69" s="120"/>
      <c r="L69" s="120"/>
    </row>
    <row r="70" spans="1:12" x14ac:dyDescent="0.25">
      <c r="A70" s="123"/>
      <c r="C70" s="120"/>
      <c r="D70" s="34"/>
      <c r="E70" s="120"/>
      <c r="F70" s="120"/>
      <c r="G70" s="120"/>
      <c r="H70" s="120"/>
      <c r="I70" s="120"/>
      <c r="J70" s="120"/>
      <c r="K70" s="120"/>
      <c r="L70" s="120"/>
    </row>
    <row r="71" spans="1:12" x14ac:dyDescent="0.25">
      <c r="A71" s="123"/>
      <c r="C71" s="120"/>
      <c r="D71" s="34"/>
      <c r="E71" s="120"/>
      <c r="F71" s="120"/>
      <c r="G71" s="120"/>
      <c r="H71" s="120"/>
      <c r="I71" s="120"/>
      <c r="J71" s="120"/>
      <c r="K71" s="120"/>
      <c r="L71" s="120"/>
    </row>
    <row r="72" spans="1:12" x14ac:dyDescent="0.25">
      <c r="A72" s="123"/>
      <c r="C72" s="120"/>
      <c r="D72" s="34"/>
      <c r="E72" s="120"/>
      <c r="F72" s="120"/>
      <c r="G72" s="120"/>
      <c r="H72" s="120"/>
      <c r="I72" s="120"/>
      <c r="J72" s="120"/>
      <c r="K72" s="120"/>
      <c r="L72" s="120"/>
    </row>
    <row r="73" spans="1:12" x14ac:dyDescent="0.25">
      <c r="A73" s="123"/>
      <c r="C73" s="120"/>
      <c r="D73" s="34"/>
      <c r="E73" s="120"/>
      <c r="F73" s="120"/>
      <c r="G73" s="120"/>
      <c r="H73" s="120"/>
      <c r="I73" s="120"/>
      <c r="J73" s="120"/>
      <c r="K73" s="120"/>
      <c r="L73" s="120"/>
    </row>
    <row r="74" spans="1:12" x14ac:dyDescent="0.25">
      <c r="A74" s="123"/>
      <c r="C74" s="120"/>
      <c r="D74" s="34"/>
      <c r="E74" s="120"/>
      <c r="F74" s="120"/>
      <c r="G74" s="120"/>
      <c r="H74" s="120"/>
      <c r="I74" s="120"/>
      <c r="J74" s="120"/>
      <c r="K74" s="120"/>
      <c r="L74" s="120"/>
    </row>
    <row r="75" spans="1:12" x14ac:dyDescent="0.25">
      <c r="A75" s="123"/>
      <c r="C75" s="120"/>
      <c r="D75" s="34"/>
      <c r="E75" s="120"/>
      <c r="F75" s="120"/>
      <c r="G75" s="120"/>
      <c r="H75" s="120"/>
      <c r="I75" s="120"/>
      <c r="J75" s="120"/>
      <c r="K75" s="120"/>
      <c r="L75" s="120"/>
    </row>
    <row r="76" spans="1:12" x14ac:dyDescent="0.25">
      <c r="A76" s="123"/>
      <c r="C76" s="120"/>
      <c r="D76" s="34"/>
      <c r="E76" s="120"/>
      <c r="F76" s="120"/>
      <c r="G76" s="120"/>
      <c r="H76" s="120"/>
      <c r="I76" s="120"/>
      <c r="J76" s="120"/>
      <c r="K76" s="120"/>
      <c r="L76" s="120"/>
    </row>
    <row r="77" spans="1:12" x14ac:dyDescent="0.25">
      <c r="A77" s="123"/>
      <c r="C77" s="120"/>
      <c r="D77" s="34"/>
      <c r="E77" s="120"/>
      <c r="F77" s="120"/>
      <c r="G77" s="120"/>
      <c r="H77" s="120"/>
      <c r="I77" s="120"/>
      <c r="J77" s="120"/>
      <c r="K77" s="120"/>
      <c r="L77" s="120"/>
    </row>
    <row r="78" spans="1:12" x14ac:dyDescent="0.25">
      <c r="A78" s="123"/>
      <c r="C78" s="120"/>
      <c r="D78" s="34"/>
      <c r="E78" s="120"/>
      <c r="F78" s="120"/>
      <c r="G78" s="120"/>
      <c r="H78" s="120"/>
      <c r="I78" s="120"/>
      <c r="J78" s="120"/>
      <c r="K78" s="120"/>
      <c r="L78" s="120"/>
    </row>
    <row r="79" spans="1:12" x14ac:dyDescent="0.25">
      <c r="A79" s="123"/>
      <c r="C79" s="120"/>
      <c r="D79" s="34"/>
      <c r="E79" s="120"/>
      <c r="F79" s="120"/>
      <c r="G79" s="120"/>
      <c r="H79" s="120"/>
      <c r="I79" s="120"/>
      <c r="J79" s="120"/>
      <c r="K79" s="120"/>
      <c r="L79" s="120"/>
    </row>
    <row r="80" spans="1:12" x14ac:dyDescent="0.25">
      <c r="A80" s="123"/>
      <c r="C80" s="120"/>
      <c r="D80" s="34"/>
      <c r="E80" s="120"/>
      <c r="F80" s="120"/>
      <c r="G80" s="120"/>
      <c r="H80" s="120"/>
      <c r="I80" s="120"/>
      <c r="J80" s="120"/>
      <c r="K80" s="120"/>
      <c r="L80" s="120"/>
    </row>
    <row r="81" spans="1:12" x14ac:dyDescent="0.25">
      <c r="A81" s="123"/>
      <c r="C81" s="120"/>
      <c r="D81" s="34"/>
      <c r="E81" s="120"/>
      <c r="F81" s="120"/>
      <c r="G81" s="120"/>
      <c r="H81" s="120"/>
      <c r="I81" s="120"/>
      <c r="J81" s="120"/>
      <c r="K81" s="120"/>
      <c r="L81" s="120"/>
    </row>
    <row r="82" spans="1:12" x14ac:dyDescent="0.25">
      <c r="A82" s="123"/>
      <c r="C82" s="120"/>
      <c r="D82" s="34"/>
      <c r="E82" s="120"/>
      <c r="F82" s="120"/>
      <c r="G82" s="120"/>
      <c r="H82" s="120"/>
      <c r="I82" s="120"/>
      <c r="J82" s="120"/>
      <c r="K82" s="120"/>
      <c r="L82" s="120"/>
    </row>
    <row r="83" spans="1:12" x14ac:dyDescent="0.25">
      <c r="A83" s="123"/>
      <c r="C83" s="120"/>
      <c r="D83" s="34"/>
      <c r="E83" s="120"/>
      <c r="F83" s="120"/>
      <c r="G83" s="120"/>
      <c r="H83" s="120"/>
      <c r="I83" s="120"/>
      <c r="J83" s="120"/>
      <c r="K83" s="120"/>
      <c r="L83" s="120"/>
    </row>
    <row r="84" spans="1:12" x14ac:dyDescent="0.25">
      <c r="A84" s="123"/>
      <c r="C84" s="120"/>
      <c r="D84" s="34"/>
      <c r="E84" s="120"/>
      <c r="F84" s="120"/>
      <c r="G84" s="120"/>
      <c r="H84" s="120"/>
      <c r="I84" s="120"/>
      <c r="J84" s="120"/>
      <c r="K84" s="120"/>
      <c r="L84" s="120"/>
    </row>
    <row r="85" spans="1:12" x14ac:dyDescent="0.25">
      <c r="A85" s="123"/>
      <c r="C85" s="120"/>
      <c r="D85" s="34"/>
      <c r="E85" s="120"/>
      <c r="F85" s="120"/>
      <c r="G85" s="120"/>
      <c r="H85" s="120"/>
      <c r="I85" s="120"/>
      <c r="J85" s="120"/>
      <c r="K85" s="120"/>
      <c r="L85" s="120"/>
    </row>
    <row r="86" spans="1:12" x14ac:dyDescent="0.25">
      <c r="A86" s="123"/>
      <c r="C86" s="120"/>
      <c r="D86" s="34"/>
      <c r="E86" s="120"/>
      <c r="F86" s="120"/>
      <c r="G86" s="120"/>
      <c r="H86" s="120"/>
      <c r="I86" s="120"/>
      <c r="J86" s="120"/>
      <c r="K86" s="120"/>
      <c r="L86" s="120"/>
    </row>
    <row r="87" spans="1:12" x14ac:dyDescent="0.25">
      <c r="A87" s="123"/>
      <c r="C87" s="120"/>
      <c r="D87" s="34"/>
      <c r="E87" s="120"/>
      <c r="F87" s="120"/>
      <c r="G87" s="120"/>
      <c r="H87" s="120"/>
      <c r="I87" s="120"/>
      <c r="J87" s="120"/>
      <c r="K87" s="120"/>
      <c r="L87" s="120"/>
    </row>
    <row r="88" spans="1:12" x14ac:dyDescent="0.25">
      <c r="A88" s="123"/>
      <c r="C88" s="120"/>
      <c r="D88" s="34"/>
      <c r="E88" s="120"/>
      <c r="F88" s="120"/>
      <c r="G88" s="120"/>
      <c r="H88" s="120"/>
      <c r="I88" s="120"/>
      <c r="J88" s="120"/>
      <c r="K88" s="120"/>
      <c r="L88" s="120"/>
    </row>
    <row r="89" spans="1:12" x14ac:dyDescent="0.25">
      <c r="A89" s="123"/>
      <c r="C89" s="120"/>
      <c r="D89" s="34"/>
      <c r="E89" s="120"/>
      <c r="F89" s="120"/>
      <c r="G89" s="120"/>
      <c r="H89" s="120"/>
      <c r="I89" s="120"/>
      <c r="J89" s="120"/>
      <c r="K89" s="120"/>
      <c r="L89" s="120"/>
    </row>
    <row r="90" spans="1:12" x14ac:dyDescent="0.25">
      <c r="A90" s="123"/>
      <c r="C90" s="120"/>
      <c r="D90" s="34"/>
      <c r="E90" s="120"/>
      <c r="F90" s="120"/>
      <c r="G90" s="120"/>
      <c r="H90" s="120"/>
      <c r="I90" s="120"/>
      <c r="J90" s="120"/>
      <c r="K90" s="120"/>
      <c r="L90" s="120"/>
    </row>
    <row r="91" spans="1:12" x14ac:dyDescent="0.25">
      <c r="A91" s="123"/>
      <c r="C91" s="120"/>
      <c r="D91" s="34"/>
      <c r="E91" s="120"/>
      <c r="F91" s="120"/>
      <c r="G91" s="120"/>
      <c r="H91" s="120"/>
      <c r="I91" s="120"/>
      <c r="J91" s="120"/>
      <c r="K91" s="120"/>
      <c r="L91" s="120"/>
    </row>
    <row r="92" spans="1:12" x14ac:dyDescent="0.25">
      <c r="A92" s="123"/>
      <c r="C92" s="120"/>
      <c r="D92" s="34"/>
      <c r="E92" s="120"/>
      <c r="F92" s="120"/>
      <c r="G92" s="120"/>
      <c r="H92" s="120"/>
      <c r="I92" s="120"/>
      <c r="J92" s="120"/>
      <c r="K92" s="120"/>
      <c r="L92" s="120"/>
    </row>
    <row r="93" spans="1:12" x14ac:dyDescent="0.25">
      <c r="A93" s="123"/>
      <c r="C93" s="120"/>
      <c r="D93" s="34"/>
      <c r="E93" s="120"/>
      <c r="F93" s="120"/>
      <c r="G93" s="120"/>
      <c r="H93" s="120"/>
      <c r="I93" s="120"/>
      <c r="J93" s="120"/>
      <c r="K93" s="120"/>
      <c r="L93" s="120"/>
    </row>
    <row r="94" spans="1:12" x14ac:dyDescent="0.25">
      <c r="A94" s="123"/>
      <c r="C94" s="120"/>
      <c r="D94" s="34"/>
      <c r="E94" s="120"/>
      <c r="F94" s="120"/>
      <c r="G94" s="120"/>
      <c r="H94" s="120"/>
      <c r="I94" s="120"/>
      <c r="J94" s="120"/>
      <c r="K94" s="120"/>
      <c r="L94" s="120"/>
    </row>
    <row r="95" spans="1:12" x14ac:dyDescent="0.25">
      <c r="A95" s="123"/>
      <c r="C95" s="120"/>
      <c r="D95" s="34"/>
      <c r="E95" s="120"/>
      <c r="F95" s="120"/>
      <c r="G95" s="120"/>
      <c r="H95" s="120"/>
      <c r="I95" s="120"/>
      <c r="J95" s="120"/>
      <c r="K95" s="120"/>
      <c r="L95" s="120"/>
    </row>
    <row r="96" spans="1:12" x14ac:dyDescent="0.25">
      <c r="A96" s="123"/>
      <c r="C96" s="120"/>
      <c r="D96" s="34"/>
      <c r="E96" s="120"/>
      <c r="F96" s="120"/>
      <c r="G96" s="120"/>
      <c r="H96" s="120"/>
      <c r="I96" s="120"/>
      <c r="J96" s="120"/>
      <c r="K96" s="120"/>
      <c r="L96" s="120"/>
    </row>
    <row r="97" spans="1:12" x14ac:dyDescent="0.25">
      <c r="A97" s="123"/>
      <c r="C97" s="120"/>
      <c r="D97" s="34"/>
      <c r="E97" s="120"/>
      <c r="F97" s="120"/>
      <c r="G97" s="120"/>
      <c r="H97" s="120"/>
      <c r="I97" s="120"/>
      <c r="J97" s="120"/>
      <c r="K97" s="120"/>
      <c r="L97" s="120"/>
    </row>
    <row r="98" spans="1:12" x14ac:dyDescent="0.25">
      <c r="A98" s="123"/>
      <c r="C98" s="120"/>
      <c r="D98" s="34"/>
      <c r="E98" s="120"/>
      <c r="F98" s="120"/>
      <c r="G98" s="120"/>
      <c r="H98" s="120"/>
      <c r="I98" s="120"/>
      <c r="J98" s="120"/>
      <c r="K98" s="120"/>
      <c r="L98" s="120"/>
    </row>
    <row r="99" spans="1:12" x14ac:dyDescent="0.25">
      <c r="A99" s="123"/>
      <c r="C99" s="120"/>
      <c r="D99" s="34"/>
      <c r="E99" s="120"/>
      <c r="F99" s="120"/>
      <c r="G99" s="120"/>
      <c r="H99" s="120"/>
      <c r="I99" s="120"/>
      <c r="J99" s="120"/>
      <c r="K99" s="120"/>
      <c r="L99" s="120"/>
    </row>
    <row r="100" spans="1:12" x14ac:dyDescent="0.25">
      <c r="A100" s="123"/>
      <c r="C100" s="120"/>
      <c r="D100" s="34"/>
      <c r="E100" s="120"/>
      <c r="F100" s="120"/>
      <c r="G100" s="120"/>
      <c r="H100" s="120"/>
      <c r="I100" s="120"/>
      <c r="J100" s="120"/>
      <c r="K100" s="120"/>
      <c r="L100" s="120"/>
    </row>
    <row r="101" spans="1:12" x14ac:dyDescent="0.25">
      <c r="A101" s="123"/>
      <c r="C101" s="120"/>
      <c r="D101" s="34"/>
      <c r="E101" s="120"/>
      <c r="F101" s="120"/>
      <c r="G101" s="120"/>
      <c r="H101" s="120"/>
      <c r="I101" s="120"/>
      <c r="J101" s="120"/>
      <c r="K101" s="120"/>
      <c r="L101" s="120"/>
    </row>
    <row r="102" spans="1:12" x14ac:dyDescent="0.25">
      <c r="A102" s="123"/>
      <c r="C102" s="120"/>
      <c r="D102" s="34"/>
      <c r="E102" s="120"/>
      <c r="F102" s="120"/>
      <c r="G102" s="120"/>
      <c r="H102" s="120"/>
      <c r="I102" s="120"/>
      <c r="J102" s="120"/>
      <c r="K102" s="120"/>
      <c r="L102" s="120"/>
    </row>
    <row r="103" spans="1:12" x14ac:dyDescent="0.25">
      <c r="A103" s="123"/>
      <c r="C103" s="120"/>
      <c r="D103" s="34"/>
      <c r="E103" s="120"/>
      <c r="F103" s="120"/>
      <c r="G103" s="120"/>
      <c r="H103" s="120"/>
      <c r="I103" s="120"/>
      <c r="J103" s="120"/>
      <c r="K103" s="120"/>
      <c r="L103" s="120"/>
    </row>
    <row r="104" spans="1:12" x14ac:dyDescent="0.25">
      <c r="A104" s="123"/>
      <c r="C104" s="120"/>
      <c r="D104" s="34"/>
      <c r="E104" s="120"/>
      <c r="F104" s="120"/>
      <c r="G104" s="120"/>
      <c r="H104" s="120"/>
      <c r="I104" s="120"/>
      <c r="J104" s="120"/>
      <c r="K104" s="120"/>
      <c r="L104" s="120"/>
    </row>
    <row r="105" spans="1:12" x14ac:dyDescent="0.25">
      <c r="A105" s="123"/>
      <c r="C105" s="120"/>
      <c r="D105" s="34"/>
      <c r="E105" s="120"/>
      <c r="F105" s="120"/>
      <c r="G105" s="120"/>
      <c r="H105" s="120"/>
      <c r="I105" s="120"/>
      <c r="J105" s="120"/>
      <c r="K105" s="120"/>
      <c r="L105" s="120"/>
    </row>
    <row r="106" spans="1:12" x14ac:dyDescent="0.25">
      <c r="A106" s="123"/>
      <c r="C106" s="120"/>
      <c r="D106" s="34"/>
      <c r="E106" s="120"/>
      <c r="F106" s="120"/>
      <c r="G106" s="120"/>
      <c r="H106" s="120"/>
      <c r="I106" s="120"/>
      <c r="J106" s="120"/>
      <c r="K106" s="120"/>
      <c r="L106" s="120"/>
    </row>
    <row r="107" spans="1:12" x14ac:dyDescent="0.25">
      <c r="A107" s="123"/>
      <c r="C107" s="120"/>
      <c r="D107" s="34"/>
      <c r="E107" s="120"/>
      <c r="F107" s="120"/>
      <c r="G107" s="120"/>
      <c r="H107" s="120"/>
      <c r="I107" s="120"/>
      <c r="J107" s="120"/>
      <c r="K107" s="120"/>
      <c r="L107" s="120"/>
    </row>
    <row r="108" spans="1:12" x14ac:dyDescent="0.25">
      <c r="A108" s="123"/>
      <c r="C108" s="120"/>
      <c r="D108" s="34"/>
      <c r="E108" s="120"/>
      <c r="F108" s="120"/>
      <c r="G108" s="120"/>
      <c r="H108" s="120"/>
      <c r="I108" s="120"/>
      <c r="J108" s="120"/>
      <c r="K108" s="120"/>
      <c r="L108" s="120"/>
    </row>
    <row r="109" spans="1:12" x14ac:dyDescent="0.25">
      <c r="A109" s="123"/>
      <c r="C109" s="120"/>
      <c r="D109" s="34"/>
      <c r="E109" s="120"/>
      <c r="F109" s="120"/>
      <c r="G109" s="120"/>
      <c r="H109" s="120"/>
      <c r="I109" s="120"/>
      <c r="J109" s="120"/>
      <c r="K109" s="120"/>
      <c r="L109" s="120"/>
    </row>
    <row r="110" spans="1:12" x14ac:dyDescent="0.25">
      <c r="A110" s="123"/>
      <c r="C110" s="120"/>
      <c r="D110" s="34"/>
      <c r="E110" s="120"/>
      <c r="F110" s="120"/>
      <c r="G110" s="120"/>
      <c r="H110" s="120"/>
      <c r="I110" s="120"/>
      <c r="J110" s="120"/>
      <c r="K110" s="120"/>
      <c r="L110" s="120"/>
    </row>
    <row r="111" spans="1:12" x14ac:dyDescent="0.25">
      <c r="A111" s="123"/>
      <c r="C111" s="120"/>
      <c r="D111" s="34"/>
      <c r="E111" s="120"/>
      <c r="F111" s="120"/>
      <c r="G111" s="120"/>
      <c r="H111" s="120"/>
      <c r="I111" s="120"/>
      <c r="J111" s="120"/>
      <c r="K111" s="120"/>
      <c r="L111" s="120"/>
    </row>
    <row r="112" spans="1:12" x14ac:dyDescent="0.25">
      <c r="A112" s="123"/>
      <c r="C112" s="120"/>
      <c r="D112" s="34"/>
      <c r="E112" s="120"/>
      <c r="F112" s="120"/>
      <c r="G112" s="120"/>
      <c r="H112" s="120"/>
      <c r="I112" s="120"/>
      <c r="J112" s="120"/>
      <c r="K112" s="120"/>
      <c r="L112" s="120"/>
    </row>
    <row r="113" spans="1:12" x14ac:dyDescent="0.25">
      <c r="A113" s="123"/>
      <c r="C113" s="120"/>
      <c r="D113" s="34"/>
      <c r="E113" s="120"/>
      <c r="F113" s="120"/>
      <c r="G113" s="120"/>
      <c r="H113" s="120"/>
      <c r="I113" s="120"/>
      <c r="J113" s="120"/>
      <c r="K113" s="120"/>
      <c r="L113" s="120"/>
    </row>
    <row r="114" spans="1:12" x14ac:dyDescent="0.25">
      <c r="A114" s="123"/>
      <c r="C114" s="120"/>
      <c r="D114" s="34"/>
      <c r="E114" s="120"/>
      <c r="F114" s="120"/>
      <c r="G114" s="120"/>
      <c r="H114" s="120"/>
      <c r="I114" s="120"/>
      <c r="J114" s="120"/>
      <c r="K114" s="120"/>
      <c r="L114" s="120"/>
    </row>
    <row r="115" spans="1:12" x14ac:dyDescent="0.25">
      <c r="A115" s="123"/>
      <c r="C115" s="120"/>
      <c r="D115" s="34"/>
      <c r="E115" s="120"/>
      <c r="F115" s="120"/>
      <c r="G115" s="120"/>
      <c r="H115" s="120"/>
      <c r="I115" s="120"/>
      <c r="J115" s="120"/>
      <c r="K115" s="120"/>
      <c r="L115" s="120"/>
    </row>
    <row r="116" spans="1:12" x14ac:dyDescent="0.25">
      <c r="A116" s="123"/>
      <c r="C116" s="120"/>
      <c r="D116" s="34"/>
      <c r="E116" s="120"/>
      <c r="F116" s="120"/>
      <c r="G116" s="120"/>
      <c r="H116" s="120"/>
      <c r="I116" s="120"/>
      <c r="J116" s="120"/>
      <c r="K116" s="120"/>
      <c r="L116" s="120"/>
    </row>
    <row r="117" spans="1:12" x14ac:dyDescent="0.25">
      <c r="A117" s="123"/>
      <c r="C117" s="120"/>
      <c r="D117" s="34"/>
      <c r="E117" s="120"/>
      <c r="F117" s="120"/>
      <c r="G117" s="120"/>
      <c r="H117" s="120"/>
      <c r="I117" s="120"/>
      <c r="J117" s="120"/>
      <c r="K117" s="120"/>
      <c r="L117" s="120"/>
    </row>
    <row r="153" spans="4:4" x14ac:dyDescent="0.25">
      <c r="D153" s="33" t="e">
        <f>SUM(Summations!B3º)</f>
        <v>#NAME?</v>
      </c>
    </row>
  </sheetData>
  <sheetProtection algorithmName="SHA-512" hashValue="UdPhtzZXqwqZEPEz3S59zWemCqsVyai7E4odhVnWx4BUPEBg4NMAs6ZChmVxuZaWOSMmvgr5TDhzRY6qL8vrkw==" saltValue="PtXLWvNWS5kFo+R7pcPjaA==" spinCount="100000" sheet="1" selectLockedCells="1" selectUnlockedCells="1"/>
  <mergeCells count="2">
    <mergeCell ref="F25:G25"/>
    <mergeCell ref="F24:G24"/>
  </mergeCells>
  <phoneticPr fontId="36" type="noConversion"/>
  <pageMargins left="0.70866141732283472" right="0.70866141732283472" top="0.74803149606299213" bottom="0.74803149606299213" header="0.31496062992125984" footer="0.31496062992125984"/>
  <pageSetup paperSize="9" orientation="portrait" r:id="rId1"/>
  <headerFooter>
    <oddFooter>&amp;L&amp;F&amp;CPage &amp;P of &amp;N&amp;R&amp;A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1">
    <tabColor rgb="FFB381D9"/>
  </sheetPr>
  <dimension ref="A1:L19"/>
  <sheetViews>
    <sheetView zoomScale="85" zoomScaleNormal="85" workbookViewId="0">
      <pane ySplit="1" topLeftCell="A2" activePane="bottomLeft" state="frozen"/>
      <selection activeCell="G112" sqref="G112"/>
      <selection pane="bottomLeft" activeCell="G112" sqref="G112"/>
    </sheetView>
  </sheetViews>
  <sheetFormatPr defaultColWidth="0" defaultRowHeight="15" x14ac:dyDescent="0.25"/>
  <cols>
    <col min="1" max="8" width="12.42578125" style="28" customWidth="1"/>
    <col min="9" max="9" width="91.42578125" style="28" bestFit="1" customWidth="1"/>
    <col min="10" max="16384" width="8.5703125" style="28" hidden="1"/>
  </cols>
  <sheetData>
    <row r="1" spans="1:12" ht="44.1" customHeight="1" x14ac:dyDescent="0.25">
      <c r="A1" s="27" t="s">
        <v>171</v>
      </c>
      <c r="B1" s="27" t="s">
        <v>172</v>
      </c>
      <c r="C1" s="27" t="s">
        <v>160</v>
      </c>
      <c r="D1" s="27" t="s">
        <v>161</v>
      </c>
      <c r="E1" s="27" t="s">
        <v>162</v>
      </c>
      <c r="F1" s="27" t="s">
        <v>163</v>
      </c>
      <c r="G1" s="27" t="s">
        <v>203</v>
      </c>
      <c r="H1" s="27" t="s">
        <v>204</v>
      </c>
      <c r="I1"/>
    </row>
    <row r="2" spans="1:12" s="18" customFormat="1" x14ac:dyDescent="0.25">
      <c r="A2" s="272" t="s">
        <v>177</v>
      </c>
      <c r="B2" s="273" t="s">
        <v>372</v>
      </c>
      <c r="C2" s="274" t="s">
        <v>430</v>
      </c>
      <c r="D2" s="274" t="s">
        <v>431</v>
      </c>
      <c r="E2" s="275">
        <v>1</v>
      </c>
      <c r="F2" s="275">
        <v>999</v>
      </c>
      <c r="G2" s="275" t="s">
        <v>91</v>
      </c>
      <c r="H2" s="275">
        <v>999</v>
      </c>
      <c r="I2" s="276" t="s">
        <v>432</v>
      </c>
      <c r="J2" s="277"/>
      <c r="K2" s="277"/>
      <c r="L2" s="277"/>
    </row>
    <row r="3" spans="1:12" s="18" customFormat="1" x14ac:dyDescent="0.25">
      <c r="A3" s="272" t="s">
        <v>177</v>
      </c>
      <c r="B3" s="273" t="s">
        <v>372</v>
      </c>
      <c r="C3" s="274" t="s">
        <v>433</v>
      </c>
      <c r="D3" s="274" t="s">
        <v>434</v>
      </c>
      <c r="E3" s="275">
        <v>2</v>
      </c>
      <c r="F3" s="275">
        <v>999</v>
      </c>
      <c r="G3" s="275" t="s">
        <v>91</v>
      </c>
      <c r="H3" s="275">
        <v>999</v>
      </c>
      <c r="I3" s="277"/>
      <c r="J3" s="277"/>
      <c r="K3" s="277"/>
      <c r="L3" s="277"/>
    </row>
    <row r="4" spans="1:12" x14ac:dyDescent="0.25">
      <c r="A4" s="28" t="s">
        <v>177</v>
      </c>
      <c r="B4" s="45" t="s">
        <v>155</v>
      </c>
      <c r="C4" s="45" t="s">
        <v>705</v>
      </c>
      <c r="D4" s="45" t="s">
        <v>705</v>
      </c>
      <c r="E4" s="28">
        <v>999</v>
      </c>
      <c r="F4" s="28">
        <v>999</v>
      </c>
      <c r="G4" s="45" t="s">
        <v>91</v>
      </c>
      <c r="H4" s="28">
        <v>999</v>
      </c>
      <c r="I4" s="45" t="s">
        <v>725</v>
      </c>
    </row>
    <row r="5" spans="1:12" x14ac:dyDescent="0.25">
      <c r="A5" t="s">
        <v>177</v>
      </c>
      <c r="B5" s="45" t="s">
        <v>228</v>
      </c>
      <c r="C5" s="28" t="s">
        <v>168</v>
      </c>
      <c r="D5" s="28" t="s">
        <v>170</v>
      </c>
      <c r="E5" s="28">
        <v>1</v>
      </c>
      <c r="F5" s="28">
        <v>999</v>
      </c>
      <c r="G5" s="45" t="s">
        <v>169</v>
      </c>
      <c r="H5" s="28">
        <v>3</v>
      </c>
      <c r="I5" s="376"/>
    </row>
    <row r="6" spans="1:12" s="401" customFormat="1" x14ac:dyDescent="0.25">
      <c r="A6" s="400" t="s">
        <v>177</v>
      </c>
      <c r="B6" s="45" t="s">
        <v>228</v>
      </c>
      <c r="C6" s="45" t="s">
        <v>258</v>
      </c>
      <c r="D6" s="45" t="s">
        <v>318</v>
      </c>
      <c r="E6" s="401">
        <v>1</v>
      </c>
      <c r="F6" s="401">
        <v>4</v>
      </c>
      <c r="G6" s="401" t="s">
        <v>169</v>
      </c>
      <c r="H6" s="401">
        <v>3</v>
      </c>
      <c r="I6" s="376"/>
    </row>
    <row r="7" spans="1:12" x14ac:dyDescent="0.25">
      <c r="A7" t="s">
        <v>177</v>
      </c>
      <c r="B7" s="28" t="s">
        <v>249</v>
      </c>
      <c r="C7" s="28" t="s">
        <v>168</v>
      </c>
      <c r="D7" s="45" t="s">
        <v>264</v>
      </c>
      <c r="E7" s="28">
        <v>1</v>
      </c>
      <c r="F7" s="28">
        <v>8</v>
      </c>
      <c r="G7" s="45" t="s">
        <v>169</v>
      </c>
      <c r="H7" s="28">
        <v>3</v>
      </c>
      <c r="I7" s="376"/>
    </row>
    <row r="8" spans="1:12" x14ac:dyDescent="0.25">
      <c r="A8" t="s">
        <v>177</v>
      </c>
      <c r="B8" s="28" t="s">
        <v>249</v>
      </c>
      <c r="C8" s="45" t="s">
        <v>255</v>
      </c>
      <c r="D8" s="45" t="s">
        <v>262</v>
      </c>
      <c r="E8" s="28">
        <v>1</v>
      </c>
      <c r="F8" s="28">
        <v>8</v>
      </c>
      <c r="G8" s="45" t="s">
        <v>169</v>
      </c>
      <c r="H8" s="28">
        <v>3</v>
      </c>
      <c r="I8" s="376"/>
    </row>
    <row r="9" spans="1:12" x14ac:dyDescent="0.25">
      <c r="A9" t="s">
        <v>177</v>
      </c>
      <c r="B9" s="28" t="s">
        <v>249</v>
      </c>
      <c r="C9" s="45" t="s">
        <v>258</v>
      </c>
      <c r="D9" s="45" t="s">
        <v>266</v>
      </c>
      <c r="E9" s="28">
        <v>1</v>
      </c>
      <c r="F9" s="28">
        <v>8</v>
      </c>
      <c r="G9" s="45" t="s">
        <v>169</v>
      </c>
      <c r="H9" s="28">
        <v>3</v>
      </c>
      <c r="I9" s="376"/>
    </row>
    <row r="10" spans="1:12" s="403" customFormat="1" x14ac:dyDescent="0.25">
      <c r="A10" s="402" t="s">
        <v>177</v>
      </c>
      <c r="B10" s="403" t="s">
        <v>228</v>
      </c>
      <c r="C10" s="399" t="str">
        <f>IF(AND(LEN('Quality report'!G27)&gt;10,LEN('Quality report'!G27)&lt;50), "AQ16","AM16")</f>
        <v>AQ16</v>
      </c>
      <c r="D10" s="399" t="str">
        <f>C10</f>
        <v>AQ16</v>
      </c>
      <c r="E10" s="403">
        <v>999</v>
      </c>
      <c r="F10" s="403">
        <v>999</v>
      </c>
      <c r="G10" s="403" t="s">
        <v>169</v>
      </c>
      <c r="H10" s="403">
        <v>3</v>
      </c>
      <c r="I10" s="402" t="s">
        <v>706</v>
      </c>
    </row>
    <row r="11" spans="1:12" s="403" customFormat="1" x14ac:dyDescent="0.25">
      <c r="A11" s="402" t="str">
        <f>IF(AND(LEN('Quality report'!G27)&gt;10,LEN('Quality report'!G27)&lt;50), "Error","")</f>
        <v>Error</v>
      </c>
      <c r="B11" s="403" t="str">
        <f>IF(AND(LEN('Quality report'!G27)&gt;10,LEN('Quality report'!G27)&lt;50), "WEEE4.T1","")</f>
        <v>WEEE4.T1</v>
      </c>
      <c r="C11" s="399" t="str">
        <f>IF(AND(LEN('Quality report'!G27)&gt;10,LEN('Quality report'!G27)&lt;50), "K16","")</f>
        <v>K16</v>
      </c>
      <c r="D11" s="399" t="str">
        <f>IF(AND(LEN('Quality report'!G27)&gt;10,LEN('Quality report'!G27)&lt;50), "K16","")</f>
        <v>K16</v>
      </c>
      <c r="E11" s="403" t="str">
        <f>IF(AND(LEN('Quality report'!G27)&gt;10,LEN('Quality report'!G27)&lt;50), "999","")</f>
        <v>999</v>
      </c>
      <c r="F11" s="399" t="str">
        <f>IF(AND(LEN('Quality report'!G27)&gt;10,LEN('Quality report'!G27)&lt;50), "999","")</f>
        <v>999</v>
      </c>
      <c r="G11" s="403" t="str">
        <f>IF(AND(LEN('Quality report'!G27)&gt;10,LEN('Quality report'!G27)&lt;50), "YES","")</f>
        <v>YES</v>
      </c>
      <c r="H11" s="403" t="str">
        <f>IF(AND(LEN('Quality report'!G27)&gt;10,LEN('Quality report'!G27)&lt;50), "3","")</f>
        <v>3</v>
      </c>
      <c r="I11" s="402" t="s">
        <v>707</v>
      </c>
    </row>
    <row r="12" spans="1:12" s="465" customFormat="1" x14ac:dyDescent="0.25">
      <c r="A12" s="464"/>
      <c r="I12" s="464"/>
    </row>
    <row r="13" spans="1:12" x14ac:dyDescent="0.25">
      <c r="G13" s="45"/>
      <c r="I13"/>
    </row>
    <row r="14" spans="1:12" x14ac:dyDescent="0.25">
      <c r="G14" s="45"/>
      <c r="I14"/>
    </row>
    <row r="15" spans="1:12" x14ac:dyDescent="0.25">
      <c r="G15" s="45"/>
      <c r="I15"/>
    </row>
    <row r="16" spans="1:12" x14ac:dyDescent="0.25">
      <c r="G16" s="45"/>
      <c r="I16"/>
    </row>
    <row r="17" spans="2:9" x14ac:dyDescent="0.25">
      <c r="I17"/>
    </row>
    <row r="18" spans="2:9" x14ac:dyDescent="0.25">
      <c r="B18" s="45"/>
      <c r="C18" s="45"/>
      <c r="D18" s="45"/>
      <c r="G18" s="45"/>
      <c r="I18" s="45"/>
    </row>
    <row r="19" spans="2:9" x14ac:dyDescent="0.25">
      <c r="B19" s="45"/>
    </row>
  </sheetData>
  <sheetProtection algorithmName="SHA-512" hashValue="UofswjbeMr3RB9zLAKywjE0RwNs+jTSlIlH+e535f6A1XwR1Cq+on4IbmExw4B1TFx/+28rOQeJ+ZaneisvywA==" saltValue="s88hoH6t5BL564+Z6oxUsQ==" spinCount="100000" sheet="1" selectLockedCells="1" selectUnlockedCells="1"/>
  <phoneticPr fontId="36" type="noConversion"/>
  <pageMargins left="0.70866141732283472" right="0.70866141732283472" top="0.74803149606299213" bottom="0.74803149606299213" header="0.31496062992125984" footer="0.31496062992125984"/>
  <pageSetup paperSize="9" orientation="portrait" r:id="rId1"/>
  <headerFooter>
    <oddFooter>&amp;L&amp;F&amp;CPage &amp;P of &amp;N&amp;R&amp;A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8">
    <tabColor rgb="FFB381D9"/>
  </sheetPr>
  <dimension ref="A1:Y86"/>
  <sheetViews>
    <sheetView showGridLines="0" zoomScale="85" zoomScaleNormal="85" workbookViewId="0">
      <pane ySplit="1" topLeftCell="A2" activePane="bottomLeft" state="frozen"/>
      <selection activeCell="G112" sqref="G112"/>
      <selection pane="bottomLeft" activeCell="G112" sqref="G112"/>
    </sheetView>
  </sheetViews>
  <sheetFormatPr defaultRowHeight="15" x14ac:dyDescent="0.25"/>
  <cols>
    <col min="1" max="1" width="9.42578125" customWidth="1"/>
    <col min="2" max="2" width="10.42578125" bestFit="1" customWidth="1"/>
    <col min="3" max="3" width="11.42578125" customWidth="1"/>
    <col min="4" max="4" width="14.5703125" bestFit="1" customWidth="1"/>
    <col min="5" max="5" width="11" style="15" customWidth="1"/>
    <col min="6" max="6" width="11" customWidth="1"/>
    <col min="7" max="7" width="9.5703125" customWidth="1"/>
    <col min="8" max="8" width="11" bestFit="1" customWidth="1"/>
    <col min="9" max="9" width="11.5703125" bestFit="1" customWidth="1"/>
    <col min="10" max="10" width="9.5703125" customWidth="1"/>
    <col min="11" max="11" width="9.42578125" customWidth="1"/>
    <col min="12" max="12" width="12.5703125" customWidth="1"/>
    <col min="13" max="13" width="111.5703125" customWidth="1"/>
    <col min="16" max="16" width="8.5703125" customWidth="1"/>
  </cols>
  <sheetData>
    <row r="1" spans="1:25" s="15" customFormat="1" ht="77.099999999999994" customHeight="1" x14ac:dyDescent="0.25">
      <c r="A1" s="25" t="s">
        <v>171</v>
      </c>
      <c r="B1" s="25" t="s">
        <v>159</v>
      </c>
      <c r="C1" s="25" t="s">
        <v>231</v>
      </c>
      <c r="D1" s="25" t="s">
        <v>232</v>
      </c>
      <c r="E1" s="25" t="s">
        <v>233</v>
      </c>
      <c r="F1" s="25" t="s">
        <v>234</v>
      </c>
      <c r="G1" s="25" t="s">
        <v>183</v>
      </c>
      <c r="H1" s="25" t="s">
        <v>184</v>
      </c>
      <c r="I1" s="25" t="s">
        <v>235</v>
      </c>
      <c r="J1" s="25" t="s">
        <v>236</v>
      </c>
      <c r="K1" s="25" t="s">
        <v>186</v>
      </c>
      <c r="L1" s="25" t="s">
        <v>237</v>
      </c>
      <c r="M1" s="25" t="s">
        <v>188</v>
      </c>
      <c r="N1" s="25" t="s">
        <v>238</v>
      </c>
      <c r="O1" s="25" t="s">
        <v>239</v>
      </c>
      <c r="P1" s="846" t="s">
        <v>332</v>
      </c>
      <c r="Q1" s="846"/>
      <c r="R1" s="846"/>
      <c r="S1" s="846"/>
      <c r="T1" s="846"/>
      <c r="U1" s="847" t="s">
        <v>583</v>
      </c>
      <c r="V1" s="847"/>
      <c r="W1" s="847"/>
      <c r="X1" s="847"/>
      <c r="Y1" s="847"/>
    </row>
    <row r="2" spans="1:25" x14ac:dyDescent="0.25">
      <c r="A2" s="15" t="s">
        <v>177</v>
      </c>
      <c r="B2" s="15" t="s">
        <v>228</v>
      </c>
      <c r="C2" s="15" t="s">
        <v>258</v>
      </c>
      <c r="D2" s="15" t="s">
        <v>255</v>
      </c>
      <c r="E2" s="15" t="s">
        <v>273</v>
      </c>
      <c r="F2" s="15" t="s">
        <v>252</v>
      </c>
      <c r="G2" s="15">
        <v>1</v>
      </c>
      <c r="H2" s="15">
        <v>999</v>
      </c>
      <c r="I2" s="15">
        <v>100</v>
      </c>
      <c r="J2" s="26" t="s">
        <v>230</v>
      </c>
      <c r="K2">
        <v>0.1</v>
      </c>
      <c r="L2" s="15" t="s">
        <v>240</v>
      </c>
      <c r="M2" t="s">
        <v>518</v>
      </c>
      <c r="N2" s="26" t="s">
        <v>169</v>
      </c>
      <c r="O2" s="26">
        <v>3</v>
      </c>
    </row>
    <row r="3" spans="1:25" s="375" customFormat="1" x14ac:dyDescent="0.25">
      <c r="A3" s="15" t="s">
        <v>177</v>
      </c>
      <c r="B3" s="15" t="s">
        <v>249</v>
      </c>
      <c r="C3" s="15" t="s">
        <v>168</v>
      </c>
      <c r="D3" s="406" t="s">
        <v>582</v>
      </c>
      <c r="E3" s="15" t="s">
        <v>255</v>
      </c>
      <c r="F3" s="15" t="s">
        <v>684</v>
      </c>
      <c r="G3" s="15">
        <v>1</v>
      </c>
      <c r="H3" s="15">
        <v>999</v>
      </c>
      <c r="I3" s="15">
        <v>100</v>
      </c>
      <c r="J3" s="26" t="s">
        <v>230</v>
      </c>
      <c r="K3">
        <v>0.1</v>
      </c>
      <c r="L3" s="15" t="s">
        <v>240</v>
      </c>
      <c r="M3" t="s">
        <v>580</v>
      </c>
      <c r="N3" s="374" t="s">
        <v>169</v>
      </c>
      <c r="O3" s="374">
        <v>3</v>
      </c>
    </row>
    <row r="4" spans="1:25" s="375" customFormat="1" x14ac:dyDescent="0.25">
      <c r="A4" s="15" t="s">
        <v>177</v>
      </c>
      <c r="B4" s="15" t="s">
        <v>249</v>
      </c>
      <c r="C4" s="15" t="s">
        <v>256</v>
      </c>
      <c r="D4" s="406" t="s">
        <v>582</v>
      </c>
      <c r="E4" s="15" t="s">
        <v>257</v>
      </c>
      <c r="F4" s="15" t="s">
        <v>262</v>
      </c>
      <c r="G4" s="15">
        <v>1</v>
      </c>
      <c r="H4" s="15">
        <v>999</v>
      </c>
      <c r="I4" s="15">
        <v>100</v>
      </c>
      <c r="J4" s="26" t="s">
        <v>230</v>
      </c>
      <c r="K4">
        <v>0.1</v>
      </c>
      <c r="L4" s="15" t="s">
        <v>240</v>
      </c>
      <c r="M4" t="s">
        <v>581</v>
      </c>
      <c r="N4" s="374" t="s">
        <v>169</v>
      </c>
      <c r="O4" s="374">
        <v>3</v>
      </c>
    </row>
    <row r="5" spans="1:25" x14ac:dyDescent="0.25">
      <c r="A5" s="15"/>
      <c r="B5" s="15"/>
      <c r="C5" s="15"/>
      <c r="D5" s="15"/>
      <c r="F5" s="15"/>
      <c r="G5" s="15"/>
      <c r="H5" s="15"/>
      <c r="I5" s="15"/>
      <c r="J5" s="26"/>
      <c r="L5" s="15"/>
      <c r="N5" s="26"/>
      <c r="O5" s="26"/>
    </row>
    <row r="6" spans="1:25" x14ac:dyDescent="0.25">
      <c r="A6" s="15"/>
      <c r="B6" s="15"/>
      <c r="C6" s="15"/>
      <c r="D6" s="15"/>
      <c r="F6" s="15"/>
      <c r="G6" s="15"/>
      <c r="H6" s="15"/>
      <c r="I6" s="15"/>
      <c r="J6" s="26"/>
      <c r="L6" s="15"/>
      <c r="N6" s="26"/>
      <c r="O6" s="26"/>
    </row>
    <row r="7" spans="1:25" x14ac:dyDescent="0.25">
      <c r="A7" s="407" t="s">
        <v>579</v>
      </c>
      <c r="B7" s="406"/>
      <c r="C7" s="406"/>
      <c r="D7" s="406"/>
      <c r="F7" s="15"/>
      <c r="G7" s="15"/>
      <c r="H7" s="15"/>
      <c r="I7" s="15"/>
      <c r="J7" s="26"/>
      <c r="L7" s="15"/>
      <c r="N7" s="26"/>
      <c r="O7" s="26"/>
    </row>
    <row r="8" spans="1:25" x14ac:dyDescent="0.25">
      <c r="A8" s="15"/>
      <c r="B8" s="15"/>
      <c r="C8" s="15"/>
      <c r="D8" s="15"/>
      <c r="F8" s="15"/>
      <c r="G8" s="15"/>
      <c r="H8" s="15"/>
      <c r="I8" s="15"/>
      <c r="J8" s="26"/>
      <c r="L8" s="15"/>
      <c r="N8" s="26"/>
      <c r="O8" s="26"/>
    </row>
    <row r="9" spans="1:25" x14ac:dyDescent="0.25">
      <c r="A9" s="15"/>
      <c r="B9" s="15"/>
      <c r="C9" s="15"/>
      <c r="D9" s="15"/>
      <c r="F9" s="15"/>
      <c r="G9" s="15"/>
      <c r="H9" s="15"/>
      <c r="I9" s="15"/>
      <c r="J9" s="26"/>
      <c r="L9" s="15"/>
      <c r="N9" s="26"/>
      <c r="O9" s="26"/>
    </row>
    <row r="10" spans="1:25" x14ac:dyDescent="0.25">
      <c r="A10" s="15"/>
      <c r="B10" s="15"/>
      <c r="C10" s="15"/>
      <c r="D10" s="15"/>
      <c r="F10" s="15"/>
      <c r="G10" s="15"/>
      <c r="H10" s="15"/>
      <c r="I10" s="15"/>
      <c r="J10" s="26"/>
      <c r="L10" s="15"/>
      <c r="N10" s="26"/>
      <c r="O10" s="26"/>
    </row>
    <row r="11" spans="1:25" x14ac:dyDescent="0.25">
      <c r="A11" s="15"/>
      <c r="B11" s="15"/>
      <c r="C11" s="15"/>
      <c r="D11" s="15"/>
      <c r="F11" s="15"/>
      <c r="G11" s="15"/>
      <c r="H11" s="15"/>
      <c r="I11" s="15"/>
      <c r="J11" s="26"/>
      <c r="L11" s="15"/>
      <c r="N11" s="26"/>
      <c r="O11" s="26"/>
    </row>
    <row r="12" spans="1:25" x14ac:dyDescent="0.25">
      <c r="A12" s="15"/>
      <c r="B12" s="15"/>
      <c r="C12" s="15"/>
      <c r="D12" s="15"/>
      <c r="F12" s="15"/>
      <c r="G12" s="15"/>
      <c r="H12" s="15"/>
      <c r="I12" s="15"/>
      <c r="J12" s="26"/>
      <c r="L12" s="15"/>
      <c r="N12" s="26"/>
      <c r="O12" s="26"/>
    </row>
    <row r="13" spans="1:25" x14ac:dyDescent="0.25">
      <c r="A13" s="15"/>
      <c r="B13" s="15"/>
      <c r="C13" s="15"/>
      <c r="D13" s="15"/>
      <c r="F13" s="15"/>
      <c r="G13" s="15"/>
      <c r="H13" s="15"/>
      <c r="I13" s="15"/>
      <c r="J13" s="26"/>
      <c r="L13" s="15"/>
      <c r="N13" s="26"/>
      <c r="O13" s="26"/>
    </row>
    <row r="14" spans="1:25" x14ac:dyDescent="0.25">
      <c r="A14" s="15"/>
      <c r="B14" s="15"/>
      <c r="C14" s="15"/>
      <c r="D14" s="15"/>
      <c r="F14" s="15"/>
      <c r="G14" s="15"/>
      <c r="H14" s="15"/>
      <c r="I14" s="15"/>
      <c r="J14" s="26"/>
      <c r="L14" s="15"/>
      <c r="N14" s="26"/>
      <c r="O14" s="26"/>
    </row>
    <row r="15" spans="1:25" x14ac:dyDescent="0.25">
      <c r="A15" s="15"/>
      <c r="B15" s="15"/>
      <c r="C15" s="15"/>
      <c r="D15" s="15"/>
      <c r="F15" s="15"/>
      <c r="G15" s="15"/>
      <c r="H15" s="15"/>
      <c r="I15" s="15"/>
      <c r="J15" s="26"/>
      <c r="L15" s="15"/>
      <c r="N15" s="26"/>
      <c r="O15" s="26"/>
    </row>
    <row r="16" spans="1:25" x14ac:dyDescent="0.25">
      <c r="A16" s="15"/>
      <c r="B16" s="15"/>
      <c r="C16" s="15"/>
      <c r="D16" s="15"/>
      <c r="F16" s="15"/>
      <c r="G16" s="15"/>
      <c r="H16" s="15"/>
      <c r="I16" s="15"/>
      <c r="J16" s="26"/>
      <c r="L16" s="15"/>
      <c r="N16" s="26"/>
      <c r="O16" s="26"/>
    </row>
    <row r="17" spans="1:15" x14ac:dyDescent="0.25">
      <c r="A17" s="15"/>
      <c r="B17" s="15"/>
      <c r="C17" s="15"/>
      <c r="D17" s="15"/>
      <c r="F17" s="15"/>
      <c r="G17" s="15"/>
      <c r="H17" s="15"/>
      <c r="I17" s="15"/>
      <c r="J17" s="26"/>
      <c r="L17" s="15"/>
      <c r="N17" s="26"/>
      <c r="O17" s="26"/>
    </row>
    <row r="18" spans="1:15" x14ac:dyDescent="0.25">
      <c r="A18" s="15"/>
      <c r="B18" s="15"/>
      <c r="C18" s="15"/>
      <c r="D18" s="15"/>
      <c r="F18" s="15"/>
      <c r="G18" s="15"/>
      <c r="H18" s="15"/>
      <c r="I18" s="15"/>
      <c r="J18" s="26"/>
      <c r="L18" s="15"/>
      <c r="N18" s="26"/>
      <c r="O18" s="26"/>
    </row>
    <row r="19" spans="1:15" x14ac:dyDescent="0.25">
      <c r="A19" s="15"/>
      <c r="B19" s="15"/>
      <c r="C19" s="15"/>
      <c r="D19" s="15"/>
      <c r="F19" s="15"/>
      <c r="G19" s="15"/>
      <c r="H19" s="15"/>
      <c r="I19" s="15"/>
      <c r="J19" s="26"/>
      <c r="L19" s="15"/>
      <c r="N19" s="26"/>
      <c r="O19" s="26"/>
    </row>
    <row r="20" spans="1:15" x14ac:dyDescent="0.25">
      <c r="A20" s="15"/>
      <c r="B20" s="15"/>
      <c r="C20" s="15"/>
      <c r="D20" s="15"/>
      <c r="F20" s="15"/>
      <c r="G20" s="15"/>
      <c r="H20" s="15"/>
      <c r="I20" s="15"/>
      <c r="J20" s="26"/>
      <c r="L20" s="15"/>
      <c r="N20" s="26"/>
      <c r="O20" s="26"/>
    </row>
    <row r="21" spans="1:15" x14ac:dyDescent="0.25">
      <c r="A21" s="15"/>
      <c r="B21" s="15"/>
      <c r="C21" s="15"/>
      <c r="D21" s="15"/>
      <c r="F21" s="15"/>
      <c r="G21" s="15"/>
      <c r="H21" s="15"/>
      <c r="I21" s="15"/>
      <c r="J21" s="26"/>
      <c r="L21" s="15"/>
      <c r="N21" s="26"/>
      <c r="O21" s="26"/>
    </row>
    <row r="22" spans="1:15" x14ac:dyDescent="0.25">
      <c r="A22" s="15"/>
      <c r="B22" s="15"/>
      <c r="C22" s="15"/>
      <c r="D22" s="15"/>
      <c r="F22" s="15"/>
      <c r="G22" s="15"/>
      <c r="H22" s="15"/>
      <c r="I22" s="15"/>
      <c r="J22" s="26"/>
      <c r="L22" s="15"/>
      <c r="N22" s="26"/>
      <c r="O22" s="26"/>
    </row>
    <row r="23" spans="1:15" x14ac:dyDescent="0.25">
      <c r="A23" s="15"/>
      <c r="B23" s="15"/>
      <c r="C23" s="15"/>
      <c r="D23" s="15"/>
      <c r="F23" s="15"/>
      <c r="G23" s="15"/>
      <c r="H23" s="15"/>
      <c r="I23" s="15"/>
      <c r="J23" s="26"/>
      <c r="L23" s="15"/>
      <c r="N23" s="26"/>
      <c r="O23" s="26"/>
    </row>
    <row r="24" spans="1:15" x14ac:dyDescent="0.25">
      <c r="A24" s="15"/>
      <c r="B24" s="15"/>
      <c r="C24" s="15"/>
      <c r="D24" s="15"/>
      <c r="F24" s="15"/>
      <c r="G24" s="15"/>
      <c r="H24" s="15"/>
      <c r="I24" s="15"/>
      <c r="J24" s="26"/>
      <c r="L24" s="15"/>
      <c r="N24" s="26"/>
      <c r="O24" s="26"/>
    </row>
    <row r="25" spans="1:15" x14ac:dyDescent="0.25">
      <c r="A25" s="15"/>
      <c r="B25" s="15"/>
      <c r="C25" s="15"/>
      <c r="D25" s="15"/>
      <c r="F25" s="15"/>
      <c r="G25" s="15"/>
      <c r="H25" s="15"/>
      <c r="I25" s="15"/>
      <c r="J25" s="26"/>
      <c r="L25" s="15"/>
      <c r="N25" s="26"/>
      <c r="O25" s="26"/>
    </row>
    <row r="26" spans="1:15" x14ac:dyDescent="0.25">
      <c r="A26" s="15"/>
      <c r="B26" s="15"/>
      <c r="C26" s="15"/>
      <c r="D26" s="15"/>
      <c r="F26" s="15"/>
      <c r="G26" s="15"/>
      <c r="H26" s="15"/>
      <c r="I26" s="15"/>
      <c r="J26" s="26"/>
      <c r="L26" s="15"/>
      <c r="N26" s="26"/>
      <c r="O26" s="26"/>
    </row>
    <row r="27" spans="1:15" x14ac:dyDescent="0.25">
      <c r="A27" s="15"/>
      <c r="B27" s="15"/>
      <c r="C27" s="15"/>
      <c r="D27" s="15"/>
      <c r="F27" s="15"/>
      <c r="G27" s="15"/>
      <c r="H27" s="15"/>
      <c r="I27" s="15"/>
      <c r="J27" s="26"/>
      <c r="L27" s="15"/>
      <c r="N27" s="26"/>
      <c r="O27" s="26"/>
    </row>
    <row r="28" spans="1:15" x14ac:dyDescent="0.25">
      <c r="B28" s="15"/>
      <c r="J28" s="26"/>
      <c r="L28" s="15"/>
      <c r="O28" s="26"/>
    </row>
    <row r="29" spans="1:15" x14ac:dyDescent="0.25">
      <c r="B29" s="15"/>
      <c r="J29" s="26"/>
      <c r="L29" s="15"/>
      <c r="O29" s="26"/>
    </row>
    <row r="30" spans="1:15" x14ac:dyDescent="0.25">
      <c r="B30" s="15"/>
      <c r="J30" s="26"/>
      <c r="L30" s="15"/>
      <c r="O30" s="26"/>
    </row>
    <row r="31" spans="1:15" ht="61.35" customHeight="1" x14ac:dyDescent="0.25"/>
    <row r="32" spans="1:1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sheetData>
  <sheetProtection algorithmName="SHA-512" hashValue="C2eEm8pcyw/ixSgTwvHW1zD3ygqESlk/A5LvZSh8pC7h6McV/aaqQ+6wAMoHZ3BjjGOMeyGAUoX8dfAJA9CLRw==" saltValue="cIJXX5IGczt5daJr7bL5uw==" spinCount="100000" sheet="1" selectLockedCells="1" selectUnlockedCells="1"/>
  <mergeCells count="2">
    <mergeCell ref="P1:T1"/>
    <mergeCell ref="U1:Y1"/>
  </mergeCells>
  <pageMargins left="0.70866141732283472" right="0.70866141732283472" top="0.74803149606299213" bottom="0.74803149606299213" header="0.31496062992125984" footer="0.31496062992125984"/>
  <pageSetup paperSize="9" orientation="portrait" r:id="rId1"/>
  <headerFooter>
    <oddFooter>&amp;L&amp;F&amp;CPage &amp;P of &amp;N&amp;R&amp;A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tabColor rgb="FFB381D9"/>
  </sheetPr>
  <dimension ref="A1:K7"/>
  <sheetViews>
    <sheetView zoomScale="85" zoomScaleNormal="85" workbookViewId="0">
      <selection activeCell="G112" sqref="G112"/>
    </sheetView>
  </sheetViews>
  <sheetFormatPr defaultColWidth="9.42578125" defaultRowHeight="12.75" x14ac:dyDescent="0.2"/>
  <cols>
    <col min="1" max="1" width="9.42578125" style="5"/>
    <col min="2" max="2" width="11.42578125" style="6" bestFit="1" customWidth="1"/>
    <col min="3" max="3" width="7.42578125" style="6" customWidth="1"/>
    <col min="4" max="4" width="9.42578125" style="6" customWidth="1"/>
    <col min="5" max="5" width="6.5703125" style="6" customWidth="1"/>
    <col min="6" max="6" width="8.5703125" style="6" customWidth="1"/>
    <col min="7" max="7" width="12" style="6" customWidth="1"/>
    <col min="8" max="8" width="10.5703125" style="5" bestFit="1" customWidth="1"/>
    <col min="9" max="9" width="11.5703125" style="5" customWidth="1"/>
    <col min="10" max="16384" width="9.42578125" style="5"/>
  </cols>
  <sheetData>
    <row r="1" spans="1:11" ht="60" x14ac:dyDescent="0.2">
      <c r="A1" s="16" t="s">
        <v>171</v>
      </c>
      <c r="B1" s="16" t="s">
        <v>172</v>
      </c>
      <c r="C1" s="16" t="s">
        <v>160</v>
      </c>
      <c r="D1" s="16" t="s">
        <v>161</v>
      </c>
      <c r="E1" s="16" t="s">
        <v>162</v>
      </c>
      <c r="F1" s="16" t="s">
        <v>163</v>
      </c>
      <c r="G1" s="16" t="s">
        <v>205</v>
      </c>
      <c r="H1" s="16" t="s">
        <v>206</v>
      </c>
      <c r="I1" s="16" t="s">
        <v>207</v>
      </c>
      <c r="J1" s="16" t="s">
        <v>204</v>
      </c>
    </row>
    <row r="2" spans="1:11" ht="15" x14ac:dyDescent="0.2">
      <c r="A2" s="5" t="s">
        <v>607</v>
      </c>
      <c r="B2" s="370" t="s">
        <v>228</v>
      </c>
      <c r="C2" s="370" t="s">
        <v>271</v>
      </c>
      <c r="D2" s="370" t="s">
        <v>271</v>
      </c>
      <c r="E2" s="20">
        <v>999</v>
      </c>
      <c r="F2" s="20">
        <v>999</v>
      </c>
      <c r="G2" s="6">
        <v>0</v>
      </c>
      <c r="H2" s="6">
        <v>75</v>
      </c>
      <c r="I2" s="22" t="s">
        <v>169</v>
      </c>
      <c r="J2" s="6">
        <v>3</v>
      </c>
      <c r="K2" s="366"/>
    </row>
    <row r="3" spans="1:11" ht="15" x14ac:dyDescent="0.2">
      <c r="A3" s="5" t="s">
        <v>607</v>
      </c>
      <c r="B3" s="370" t="s">
        <v>228</v>
      </c>
      <c r="C3" s="22" t="s">
        <v>273</v>
      </c>
      <c r="D3" s="22" t="s">
        <v>252</v>
      </c>
      <c r="E3" s="6">
        <v>1</v>
      </c>
      <c r="F3" s="6">
        <v>999</v>
      </c>
      <c r="G3" s="6">
        <v>0</v>
      </c>
      <c r="H3" s="6">
        <v>100</v>
      </c>
      <c r="I3" s="22" t="s">
        <v>169</v>
      </c>
      <c r="J3" s="6">
        <v>3</v>
      </c>
      <c r="K3" s="371"/>
    </row>
    <row r="4" spans="1:11" ht="15" x14ac:dyDescent="0.2">
      <c r="A4" s="5" t="s">
        <v>607</v>
      </c>
      <c r="B4" s="370" t="s">
        <v>249</v>
      </c>
      <c r="C4" s="370" t="s">
        <v>255</v>
      </c>
      <c r="D4" s="370" t="s">
        <v>267</v>
      </c>
      <c r="E4" s="20">
        <v>1</v>
      </c>
      <c r="F4" s="6">
        <v>999</v>
      </c>
      <c r="G4" s="6">
        <v>0</v>
      </c>
      <c r="H4" s="6">
        <v>99</v>
      </c>
      <c r="I4" s="22" t="s">
        <v>169</v>
      </c>
      <c r="J4" s="6">
        <v>3</v>
      </c>
      <c r="K4" s="371"/>
    </row>
    <row r="5" spans="1:11" ht="15" x14ac:dyDescent="0.2">
      <c r="A5" s="5" t="s">
        <v>607</v>
      </c>
      <c r="B5" s="370" t="s">
        <v>249</v>
      </c>
      <c r="C5" s="370" t="s">
        <v>257</v>
      </c>
      <c r="D5" s="370" t="s">
        <v>268</v>
      </c>
      <c r="E5" s="20">
        <v>1</v>
      </c>
      <c r="F5" s="6">
        <v>999</v>
      </c>
      <c r="G5" s="6">
        <v>0</v>
      </c>
      <c r="H5" s="6">
        <v>95</v>
      </c>
      <c r="I5" s="22" t="s">
        <v>169</v>
      </c>
      <c r="J5" s="6">
        <v>3</v>
      </c>
      <c r="K5" s="371"/>
    </row>
    <row r="6" spans="1:11" x14ac:dyDescent="0.2">
      <c r="B6" s="5"/>
      <c r="H6" s="6"/>
    </row>
    <row r="7" spans="1:11" ht="15" x14ac:dyDescent="0.2">
      <c r="B7" s="20"/>
      <c r="C7" s="370"/>
      <c r="D7" s="370"/>
      <c r="E7" s="20"/>
      <c r="F7" s="20"/>
      <c r="G7" s="5"/>
    </row>
  </sheetData>
  <sheetProtection algorithmName="SHA-512" hashValue="olOZ3s6iEe28AOKyLStCdWxJe+lCz+Vz8EIrJxPL0uDu8zENWjiE1BxvEQnN+eQviKkUzKrNSZnYoj6UmpS6CA==" saltValue="TVlhZoN+eVxInGl0vsYYDw==" spinCount="100000" sheet="1" selectLockedCells="1" selectUnlockedCells="1"/>
  <pageMargins left="0.70866141732283472" right="0.70866141732283472" top="0.74803149606299213" bottom="0.74803149606299213" header="0.31496062992125984" footer="0.31496062992125984"/>
  <pageSetup paperSize="9" orientation="portrait" verticalDpi="0" r:id="rId1"/>
  <headerFooter>
    <oddFooter>&amp;L&amp;F&amp;CPage &amp;P of &amp;N&amp;R&amp;A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tabColor rgb="FFB381D9"/>
  </sheetPr>
  <dimension ref="A1:G13"/>
  <sheetViews>
    <sheetView zoomScale="85" zoomScaleNormal="85" workbookViewId="0">
      <selection activeCell="G112" sqref="G112"/>
    </sheetView>
  </sheetViews>
  <sheetFormatPr defaultColWidth="9.42578125" defaultRowHeight="12.75" x14ac:dyDescent="0.2"/>
  <cols>
    <col min="1" max="1" width="9.42578125" style="5"/>
    <col min="2" max="2" width="18.5703125" style="5" customWidth="1"/>
    <col min="3" max="16384" width="9.42578125" style="5"/>
  </cols>
  <sheetData>
    <row r="1" spans="1:7" ht="30" x14ac:dyDescent="0.2">
      <c r="A1" s="16" t="s">
        <v>171</v>
      </c>
      <c r="B1" s="29" t="s">
        <v>159</v>
      </c>
      <c r="C1" s="29" t="s">
        <v>160</v>
      </c>
      <c r="D1" s="29" t="s">
        <v>161</v>
      </c>
      <c r="E1" s="29" t="s">
        <v>162</v>
      </c>
      <c r="F1" s="29" t="s">
        <v>163</v>
      </c>
    </row>
    <row r="2" spans="1:7" ht="15" x14ac:dyDescent="0.2">
      <c r="A2" s="5" t="s">
        <v>208</v>
      </c>
      <c r="B2" s="20" t="s">
        <v>228</v>
      </c>
      <c r="C2" s="32" t="s">
        <v>178</v>
      </c>
      <c r="D2" s="32" t="s">
        <v>253</v>
      </c>
      <c r="E2" s="32">
        <v>5</v>
      </c>
      <c r="F2" s="32">
        <v>4</v>
      </c>
      <c r="G2" s="366"/>
    </row>
    <row r="3" spans="1:7" ht="15" x14ac:dyDescent="0.2">
      <c r="A3" s="5" t="s">
        <v>208</v>
      </c>
      <c r="B3" s="20" t="s">
        <v>228</v>
      </c>
      <c r="C3" s="32" t="s">
        <v>258</v>
      </c>
      <c r="D3" s="32" t="s">
        <v>265</v>
      </c>
      <c r="E3" s="32">
        <v>1</v>
      </c>
      <c r="F3" s="32">
        <v>999</v>
      </c>
      <c r="G3" s="366"/>
    </row>
    <row r="4" spans="1:7" ht="15" x14ac:dyDescent="0.2">
      <c r="A4" s="5" t="s">
        <v>208</v>
      </c>
      <c r="B4" s="20" t="s">
        <v>228</v>
      </c>
      <c r="C4" s="32" t="s">
        <v>261</v>
      </c>
      <c r="D4" s="32" t="s">
        <v>318</v>
      </c>
      <c r="E4" s="32">
        <v>5</v>
      </c>
      <c r="F4" s="32">
        <v>4</v>
      </c>
      <c r="G4" s="366"/>
    </row>
    <row r="5" spans="1:7" ht="15" x14ac:dyDescent="0.2">
      <c r="A5" s="5" t="s">
        <v>208</v>
      </c>
      <c r="B5" s="20" t="s">
        <v>228</v>
      </c>
      <c r="C5" s="32" t="s">
        <v>271</v>
      </c>
      <c r="D5" s="32" t="s">
        <v>271</v>
      </c>
      <c r="E5" s="32">
        <v>999</v>
      </c>
      <c r="F5" s="32">
        <v>999</v>
      </c>
      <c r="G5" s="366"/>
    </row>
    <row r="6" spans="1:7" ht="15" x14ac:dyDescent="0.2">
      <c r="A6" s="5" t="s">
        <v>208</v>
      </c>
      <c r="B6" s="20" t="s">
        <v>228</v>
      </c>
      <c r="C6" s="32" t="s">
        <v>273</v>
      </c>
      <c r="D6" s="32" t="s">
        <v>252</v>
      </c>
      <c r="E6" s="32">
        <v>1</v>
      </c>
      <c r="F6" s="32">
        <v>999</v>
      </c>
      <c r="G6" s="366"/>
    </row>
    <row r="7" spans="1:7" ht="15" x14ac:dyDescent="0.2">
      <c r="A7" s="5" t="s">
        <v>208</v>
      </c>
      <c r="B7" s="370" t="s">
        <v>249</v>
      </c>
      <c r="C7" s="32" t="s">
        <v>178</v>
      </c>
      <c r="D7" s="32" t="s">
        <v>170</v>
      </c>
      <c r="E7" s="32">
        <v>5</v>
      </c>
      <c r="F7" s="32">
        <v>999</v>
      </c>
      <c r="G7" s="366"/>
    </row>
    <row r="8" spans="1:7" ht="15" x14ac:dyDescent="0.2">
      <c r="A8" s="5" t="s">
        <v>208</v>
      </c>
      <c r="B8" s="370" t="s">
        <v>249</v>
      </c>
      <c r="C8" s="370" t="s">
        <v>255</v>
      </c>
      <c r="D8" s="370" t="s">
        <v>262</v>
      </c>
      <c r="E8" s="20">
        <v>1</v>
      </c>
      <c r="F8" s="20">
        <v>8</v>
      </c>
      <c r="G8" s="366"/>
    </row>
    <row r="9" spans="1:7" ht="15" x14ac:dyDescent="0.2">
      <c r="A9" s="5" t="s">
        <v>208</v>
      </c>
      <c r="B9" s="370" t="s">
        <v>249</v>
      </c>
      <c r="C9" s="370" t="s">
        <v>256</v>
      </c>
      <c r="D9" s="370" t="s">
        <v>264</v>
      </c>
      <c r="E9" s="20">
        <v>1</v>
      </c>
      <c r="F9" s="20">
        <v>999</v>
      </c>
      <c r="G9" s="366"/>
    </row>
    <row r="10" spans="1:7" ht="15" x14ac:dyDescent="0.2">
      <c r="A10" s="5" t="s">
        <v>208</v>
      </c>
      <c r="B10" s="370" t="s">
        <v>249</v>
      </c>
      <c r="C10" s="32" t="s">
        <v>260</v>
      </c>
      <c r="D10" s="32" t="s">
        <v>266</v>
      </c>
      <c r="E10" s="32">
        <v>5</v>
      </c>
      <c r="F10" s="32">
        <v>4</v>
      </c>
      <c r="G10" s="366"/>
    </row>
    <row r="11" spans="1:7" s="372" customFormat="1" x14ac:dyDescent="0.2">
      <c r="A11" s="372" t="s">
        <v>208</v>
      </c>
      <c r="B11" s="373" t="s">
        <v>427</v>
      </c>
      <c r="C11" s="373" t="s">
        <v>178</v>
      </c>
      <c r="D11" s="373" t="s">
        <v>519</v>
      </c>
      <c r="E11" s="373">
        <v>5</v>
      </c>
      <c r="F11" s="373">
        <v>1</v>
      </c>
      <c r="G11" s="366"/>
    </row>
    <row r="12" spans="1:7" s="372" customFormat="1" x14ac:dyDescent="0.2">
      <c r="A12" s="372" t="s">
        <v>208</v>
      </c>
      <c r="B12" s="373" t="s">
        <v>427</v>
      </c>
      <c r="C12" s="373" t="s">
        <v>330</v>
      </c>
      <c r="D12" s="373" t="s">
        <v>331</v>
      </c>
      <c r="E12" s="373">
        <v>1</v>
      </c>
      <c r="F12" s="373">
        <v>1</v>
      </c>
      <c r="G12" s="366"/>
    </row>
    <row r="13" spans="1:7" s="372" customFormat="1" x14ac:dyDescent="0.2"/>
  </sheetData>
  <sheetProtection algorithmName="SHA-512" hashValue="/6XRBNYilBSsjze49JhmVeJn99vRCXitCtm7aW2iUaPgpXI2AgPYVLd3Mtg0Q4P7a/ydFAIcqW6IiaHMYKK4iQ==" saltValue="YPNbtP6Y8NchkRPhx6qrqQ==" spinCount="100000" sheet="1" selectLockedCells="1" selectUnlockedCells="1"/>
  <pageMargins left="0.70866141732283472" right="0.70866141732283472" top="0.74803149606299213" bottom="0.74803149606299213" header="0.31496062992125984" footer="0.31496062992125984"/>
  <pageSetup paperSize="9" orientation="portrait" verticalDpi="0" r:id="rId1"/>
  <headerFooter>
    <oddFooter>&amp;L&amp;F&amp;CPage &amp;P of &amp;N&amp;R&amp;A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B381D9"/>
  </sheetPr>
  <dimension ref="A1:G4"/>
  <sheetViews>
    <sheetView zoomScale="85" zoomScaleNormal="85" workbookViewId="0">
      <selection activeCell="G112" sqref="G112"/>
    </sheetView>
  </sheetViews>
  <sheetFormatPr defaultColWidth="8.5703125" defaultRowHeight="15" x14ac:dyDescent="0.25"/>
  <cols>
    <col min="1" max="1" width="8.5703125" style="18"/>
    <col min="2" max="2" width="16" style="19" bestFit="1" customWidth="1"/>
    <col min="3" max="3" width="11.42578125" style="19" bestFit="1" customWidth="1"/>
    <col min="4" max="4" width="15.5703125" style="19" bestFit="1" customWidth="1"/>
    <col min="5" max="5" width="8.5703125" style="19" bestFit="1" customWidth="1"/>
    <col min="6" max="6" width="11.5703125" style="19" bestFit="1" customWidth="1"/>
    <col min="7" max="16384" width="8.5703125" style="18"/>
  </cols>
  <sheetData>
    <row r="1" spans="1:7" x14ac:dyDescent="0.25">
      <c r="A1" s="17" t="s">
        <v>171</v>
      </c>
      <c r="B1" s="17" t="s">
        <v>172</v>
      </c>
      <c r="C1" s="17" t="s">
        <v>173</v>
      </c>
      <c r="D1" s="17" t="s">
        <v>174</v>
      </c>
      <c r="E1" s="17" t="s">
        <v>175</v>
      </c>
      <c r="F1" s="17" t="s">
        <v>176</v>
      </c>
    </row>
    <row r="2" spans="1:7" x14ac:dyDescent="0.25">
      <c r="A2" s="19" t="s">
        <v>177</v>
      </c>
      <c r="B2" s="19" t="s">
        <v>228</v>
      </c>
      <c r="C2" s="19" t="s">
        <v>168</v>
      </c>
      <c r="D2" s="19" t="s">
        <v>252</v>
      </c>
      <c r="E2" s="19">
        <v>1</v>
      </c>
      <c r="F2" s="19">
        <v>4</v>
      </c>
      <c r="G2" s="408"/>
    </row>
    <row r="3" spans="1:7" x14ac:dyDescent="0.25">
      <c r="A3" s="19" t="s">
        <v>177</v>
      </c>
      <c r="B3" s="19" t="s">
        <v>249</v>
      </c>
      <c r="C3" s="278" t="s">
        <v>168</v>
      </c>
      <c r="D3" s="278" t="s">
        <v>266</v>
      </c>
      <c r="E3" s="19">
        <v>1</v>
      </c>
      <c r="F3" s="19">
        <v>4</v>
      </c>
      <c r="G3" s="408"/>
    </row>
    <row r="4" spans="1:7" x14ac:dyDescent="0.25">
      <c r="A4" s="19" t="s">
        <v>177</v>
      </c>
      <c r="B4" s="278" t="s">
        <v>427</v>
      </c>
      <c r="C4" s="278" t="s">
        <v>168</v>
      </c>
      <c r="D4" s="278" t="s">
        <v>331</v>
      </c>
      <c r="E4" s="19">
        <v>1</v>
      </c>
      <c r="F4" s="19">
        <v>1</v>
      </c>
      <c r="G4" s="408"/>
    </row>
  </sheetData>
  <sheetProtection algorithmName="SHA-512" hashValue="fx7mLmNBVeLt72DQZeipfc32IwB7FLoXsMnB0IIyN2GPc3X2tIXBOANreJaXU+JACxtURtaGkmqlcAZ+SgXFgw==" saltValue="5IHhAUP3aH6AKQoDX4PFwA==" spinCount="100000" sheet="1" selectLockedCells="1" selectUnlockedCells="1"/>
  <pageMargins left="0.70866141732283472" right="0.70866141732283472" top="0.74803149606299213" bottom="0.74803149606299213" header="0.31496062992125984" footer="0.31496062992125984"/>
  <pageSetup paperSize="9" orientation="portrait" verticalDpi="0" r:id="rId1"/>
  <headerFooter>
    <oddFooter>&amp;L&amp;F&amp;CPage &amp;P of &amp;N&amp;R&amp;A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B381D9"/>
  </sheetPr>
  <dimension ref="A1:H4"/>
  <sheetViews>
    <sheetView zoomScale="85" zoomScaleNormal="85" workbookViewId="0">
      <selection activeCell="G112" sqref="G112"/>
    </sheetView>
  </sheetViews>
  <sheetFormatPr defaultColWidth="8.5703125" defaultRowHeight="15" x14ac:dyDescent="0.25"/>
  <cols>
    <col min="1" max="1" width="8.42578125" style="19" bestFit="1" customWidth="1"/>
    <col min="2" max="2" width="16" style="19" bestFit="1" customWidth="1"/>
    <col min="3" max="3" width="11.42578125" style="19" bestFit="1" customWidth="1"/>
    <col min="4" max="4" width="15.5703125" style="19" bestFit="1" customWidth="1"/>
    <col min="5" max="5" width="8.5703125" style="19" bestFit="1" customWidth="1"/>
    <col min="6" max="6" width="11.5703125" style="19" bestFit="1" customWidth="1"/>
    <col min="7" max="7" width="28.5703125" style="19" bestFit="1" customWidth="1"/>
    <col min="8" max="16384" width="8.5703125" style="18"/>
  </cols>
  <sheetData>
    <row r="1" spans="1:8" x14ac:dyDescent="0.25">
      <c r="A1" s="17" t="s">
        <v>171</v>
      </c>
      <c r="B1" s="17" t="s">
        <v>172</v>
      </c>
      <c r="C1" s="17" t="s">
        <v>173</v>
      </c>
      <c r="D1" s="17" t="s">
        <v>174</v>
      </c>
      <c r="E1" s="17" t="s">
        <v>175</v>
      </c>
      <c r="F1" s="17" t="s">
        <v>176</v>
      </c>
      <c r="G1" s="17" t="s">
        <v>209</v>
      </c>
    </row>
    <row r="2" spans="1:8" x14ac:dyDescent="0.25">
      <c r="A2" s="19" t="s">
        <v>177</v>
      </c>
      <c r="B2" s="19" t="s">
        <v>228</v>
      </c>
      <c r="C2" s="278" t="s">
        <v>210</v>
      </c>
      <c r="D2" s="19" t="s">
        <v>269</v>
      </c>
      <c r="E2" s="19">
        <v>1</v>
      </c>
      <c r="F2" s="19">
        <v>4</v>
      </c>
      <c r="G2" s="23">
        <v>1</v>
      </c>
      <c r="H2" s="408"/>
    </row>
    <row r="3" spans="1:8" x14ac:dyDescent="0.25">
      <c r="A3" s="19" t="s">
        <v>177</v>
      </c>
      <c r="B3" s="19" t="s">
        <v>249</v>
      </c>
      <c r="C3" s="278" t="s">
        <v>210</v>
      </c>
      <c r="D3" s="19" t="s">
        <v>270</v>
      </c>
      <c r="E3" s="19">
        <v>1</v>
      </c>
      <c r="F3" s="19">
        <v>4</v>
      </c>
      <c r="G3" s="23">
        <v>1</v>
      </c>
      <c r="H3" s="408"/>
    </row>
    <row r="4" spans="1:8" x14ac:dyDescent="0.25">
      <c r="B4" s="278"/>
    </row>
  </sheetData>
  <sheetProtection algorithmName="SHA-512" hashValue="jrtehWdvut3yXYKC7QjGCm8Ptat4OEYAIVA+VGMLRiM+ssMNipAGw4UxVbqjqEjcW9i8q7RuCcg63Jwor/q1yA==" saltValue="UcJFOL2tQJ01UJEjvqJHeg==" spinCount="100000" sheet="1" selectLockedCells="1" selectUnlockedCells="1"/>
  <phoneticPr fontId="36" type="noConversion"/>
  <pageMargins left="0.70866141732283472" right="0.70866141732283472" top="0.74803149606299213" bottom="0.74803149606299213" header="0.31496062992125984" footer="0.31496062992125984"/>
  <pageSetup paperSize="9" orientation="portrait" verticalDpi="0" r:id="rId1"/>
  <headerFooter>
    <oddFooter>&amp;L&amp;F&amp;CPage &amp;P of &amp;N&amp;R&amp;A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B381D9"/>
  </sheetPr>
  <dimension ref="A1:G4"/>
  <sheetViews>
    <sheetView zoomScale="85" zoomScaleNormal="85" workbookViewId="0">
      <selection activeCell="G112" sqref="G112"/>
    </sheetView>
  </sheetViews>
  <sheetFormatPr defaultColWidth="8.5703125" defaultRowHeight="15" x14ac:dyDescent="0.25"/>
  <cols>
    <col min="1" max="1" width="8.5703125" style="18"/>
    <col min="2" max="2" width="19" style="18" customWidth="1"/>
    <col min="3" max="3" width="10.42578125" style="18" bestFit="1" customWidth="1"/>
    <col min="4" max="4" width="14.5703125" style="18" customWidth="1"/>
    <col min="5" max="5" width="8.42578125" style="18" bestFit="1" customWidth="1"/>
    <col min="6" max="6" width="11" style="18" bestFit="1" customWidth="1"/>
    <col min="7" max="16384" width="8.5703125" style="18"/>
  </cols>
  <sheetData>
    <row r="1" spans="1:7" x14ac:dyDescent="0.25">
      <c r="A1" s="17" t="s">
        <v>171</v>
      </c>
      <c r="B1" s="17" t="s">
        <v>172</v>
      </c>
      <c r="C1" s="17" t="s">
        <v>173</v>
      </c>
      <c r="D1" s="17" t="s">
        <v>174</v>
      </c>
      <c r="E1" s="17" t="s">
        <v>175</v>
      </c>
      <c r="F1" s="17" t="s">
        <v>176</v>
      </c>
    </row>
    <row r="2" spans="1:7" x14ac:dyDescent="0.25">
      <c r="A2" s="19" t="s">
        <v>177</v>
      </c>
      <c r="B2" s="19" t="s">
        <v>228</v>
      </c>
      <c r="C2" s="19" t="s">
        <v>168</v>
      </c>
      <c r="D2" s="19" t="s">
        <v>252</v>
      </c>
      <c r="E2" s="19">
        <v>1</v>
      </c>
      <c r="F2" s="19">
        <v>4</v>
      </c>
      <c r="G2" s="408"/>
    </row>
    <row r="3" spans="1:7" x14ac:dyDescent="0.25">
      <c r="A3" s="19" t="s">
        <v>177</v>
      </c>
      <c r="B3" s="19" t="s">
        <v>249</v>
      </c>
      <c r="C3" s="278" t="s">
        <v>168</v>
      </c>
      <c r="D3" s="278" t="s">
        <v>266</v>
      </c>
      <c r="E3" s="19">
        <v>1</v>
      </c>
      <c r="F3" s="19">
        <v>4</v>
      </c>
      <c r="G3" s="408"/>
    </row>
    <row r="4" spans="1:7" x14ac:dyDescent="0.25">
      <c r="A4" s="19" t="s">
        <v>177</v>
      </c>
      <c r="B4" s="278" t="s">
        <v>427</v>
      </c>
      <c r="C4" s="278" t="s">
        <v>168</v>
      </c>
      <c r="D4" s="278" t="s">
        <v>331</v>
      </c>
      <c r="E4" s="19">
        <v>1</v>
      </c>
      <c r="F4" s="19">
        <v>1</v>
      </c>
      <c r="G4" s="408"/>
    </row>
  </sheetData>
  <sheetProtection algorithmName="SHA-512" hashValue="zCy5a6UB3zjeWOVaOAgTukcCMuusi/Qy/QYKr+IVK+LWZACE17McFIwVC7qlovNygfZr+3HClE53MmOLuBMRPg==" saltValue="pGHdNh9MEmai2qGKxRd0JQ==" spinCount="100000" sheet="1" selectLockedCells="1" selectUnlockedCells="1"/>
  <pageMargins left="0.70866141732283472" right="0.70866141732283472" top="0.74803149606299213" bottom="0.74803149606299213" header="0.31496062992125984" footer="0.31496062992125984"/>
  <pageSetup paperSize="9" orientation="portrait" verticalDpi="0" r:id="rId1"/>
  <headerFooter>
    <oddFooter>&amp;L&amp;F&amp;CPage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rgb="FFB9C337"/>
    <pageSetUpPr fitToPage="1"/>
  </sheetPr>
  <dimension ref="A1:BI96"/>
  <sheetViews>
    <sheetView zoomScaleNormal="100" workbookViewId="0"/>
  </sheetViews>
  <sheetFormatPr defaultColWidth="8.5703125" defaultRowHeight="12.75" x14ac:dyDescent="0.2"/>
  <cols>
    <col min="1" max="2" width="1.42578125" style="5" customWidth="1"/>
    <col min="3" max="3" width="17.42578125" style="5" customWidth="1"/>
    <col min="4" max="4" width="20" style="5" customWidth="1"/>
    <col min="5" max="5" width="66.5703125" style="5" customWidth="1"/>
    <col min="6" max="6" width="28.5703125" style="5" customWidth="1"/>
    <col min="7" max="7" width="1.42578125" style="5" customWidth="1"/>
    <col min="8" max="16384" width="8.5703125" style="5"/>
  </cols>
  <sheetData>
    <row r="1" spans="1:61" s="8" customFormat="1" thickBot="1" x14ac:dyDescent="0.3">
      <c r="E1" s="11"/>
      <c r="F1" s="11"/>
      <c r="G1" s="11"/>
      <c r="H1" s="11"/>
      <c r="I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row>
    <row r="2" spans="1:61" s="13" customFormat="1" ht="42" customHeight="1" x14ac:dyDescent="0.2">
      <c r="B2" s="167"/>
      <c r="C2" s="500"/>
      <c r="D2" s="199"/>
      <c r="E2" s="199"/>
      <c r="F2" s="199"/>
      <c r="G2" s="200"/>
      <c r="H2" s="12"/>
      <c r="I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row>
    <row r="3" spans="1:61" s="8" customFormat="1" ht="17.25" customHeight="1" x14ac:dyDescent="0.25">
      <c r="B3" s="174"/>
      <c r="C3" s="201"/>
      <c r="D3" s="202"/>
      <c r="E3" s="202"/>
      <c r="F3" s="163" t="str">
        <f>UPPER(Lists!K3)</f>
        <v>STATISTICAL OFFICE OF THE EUROPEAN UNION</v>
      </c>
      <c r="G3" s="203"/>
      <c r="H3" s="11"/>
      <c r="I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61" s="8" customFormat="1" ht="22.5" customHeight="1" x14ac:dyDescent="0.25">
      <c r="B4" s="174"/>
      <c r="C4" s="657" t="str">
        <f>UPPER(Lists!K7)</f>
        <v>ANNUAL REPORTING OF WASTE ELECTRICAL AND ELECTRONIC EQUIPMENT (WEEE)</v>
      </c>
      <c r="D4" s="657"/>
      <c r="E4" s="657"/>
      <c r="F4" s="657"/>
      <c r="G4" s="203"/>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row>
    <row r="5" spans="1:61" s="8" customFormat="1" ht="21.75" customHeight="1" x14ac:dyDescent="0.25">
      <c r="B5" s="176"/>
      <c r="C5" s="648" t="str">
        <f>CONCATENATE(Lists!K8," DATA COLLECTION")</f>
        <v>2024 DATA COLLECTION</v>
      </c>
      <c r="D5" s="648"/>
      <c r="E5" s="648"/>
      <c r="F5" s="648"/>
      <c r="G5" s="203"/>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row>
    <row r="6" spans="1:61" s="8" customFormat="1" ht="15" customHeight="1" thickBot="1" x14ac:dyDescent="0.3">
      <c r="B6" s="176"/>
      <c r="C6" s="178"/>
      <c r="D6" s="178"/>
      <c r="E6" s="178"/>
      <c r="F6" s="178"/>
      <c r="G6" s="203"/>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row>
    <row r="7" spans="1:61" s="173" customFormat="1" ht="39" customHeight="1" thickBot="1" x14ac:dyDescent="0.3">
      <c r="B7" s="179"/>
      <c r="C7" s="658" t="s">
        <v>376</v>
      </c>
      <c r="D7" s="658"/>
      <c r="E7" s="658"/>
      <c r="F7" s="658"/>
      <c r="G7" s="20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row>
    <row r="8" spans="1:61" s="173" customFormat="1" ht="42.75" customHeight="1" x14ac:dyDescent="0.25">
      <c r="A8" s="205"/>
      <c r="B8" s="206"/>
      <c r="C8" s="655" t="s">
        <v>117</v>
      </c>
      <c r="D8" s="655"/>
      <c r="E8" s="655"/>
      <c r="F8" s="655"/>
      <c r="G8" s="207"/>
    </row>
    <row r="9" spans="1:61" s="173" customFormat="1" ht="24.75" customHeight="1" x14ac:dyDescent="0.25">
      <c r="A9" s="205"/>
      <c r="B9" s="206"/>
      <c r="C9" s="659" t="s">
        <v>377</v>
      </c>
      <c r="D9" s="659"/>
      <c r="E9" s="659"/>
      <c r="F9" s="659"/>
      <c r="G9" s="207"/>
    </row>
    <row r="10" spans="1:61" s="173" customFormat="1" ht="18" customHeight="1" x14ac:dyDescent="0.25">
      <c r="A10" s="205"/>
      <c r="B10" s="206"/>
      <c r="C10" s="650" t="s">
        <v>378</v>
      </c>
      <c r="D10" s="650"/>
      <c r="E10" s="650"/>
      <c r="F10" s="650"/>
      <c r="G10" s="207"/>
    </row>
    <row r="11" spans="1:61" s="173" customFormat="1" ht="18" customHeight="1" x14ac:dyDescent="0.25">
      <c r="A11" s="205"/>
      <c r="B11" s="206"/>
      <c r="C11" s="650" t="s">
        <v>379</v>
      </c>
      <c r="D11" s="650"/>
      <c r="E11" s="650"/>
      <c r="F11" s="650"/>
      <c r="G11" s="207"/>
    </row>
    <row r="12" spans="1:61" s="173" customFormat="1" ht="18" customHeight="1" x14ac:dyDescent="0.25">
      <c r="A12" s="205"/>
      <c r="B12" s="206"/>
      <c r="C12" s="650" t="s">
        <v>413</v>
      </c>
      <c r="D12" s="650"/>
      <c r="E12" s="650"/>
      <c r="F12" s="650"/>
      <c r="G12" s="207"/>
    </row>
    <row r="13" spans="1:61" s="173" customFormat="1" ht="18" customHeight="1" x14ac:dyDescent="0.25">
      <c r="A13" s="205"/>
      <c r="B13" s="206"/>
      <c r="C13" s="650" t="s">
        <v>380</v>
      </c>
      <c r="D13" s="650"/>
      <c r="E13" s="650"/>
      <c r="F13" s="650"/>
      <c r="G13" s="207"/>
    </row>
    <row r="14" spans="1:61" s="173" customFormat="1" ht="18" customHeight="1" x14ac:dyDescent="0.25">
      <c r="A14" s="205"/>
      <c r="B14" s="206"/>
      <c r="C14" s="650" t="s">
        <v>381</v>
      </c>
      <c r="D14" s="650"/>
      <c r="E14" s="650"/>
      <c r="F14" s="650"/>
      <c r="G14" s="207"/>
    </row>
    <row r="15" spans="1:61" s="173" customFormat="1" ht="18" customHeight="1" x14ac:dyDescent="0.25">
      <c r="A15" s="205"/>
      <c r="B15" s="206"/>
      <c r="C15" s="650" t="s">
        <v>138</v>
      </c>
      <c r="D15" s="650"/>
      <c r="E15" s="650"/>
      <c r="F15" s="650"/>
      <c r="G15" s="207"/>
    </row>
    <row r="16" spans="1:61" s="173" customFormat="1" ht="15" customHeight="1" x14ac:dyDescent="0.25">
      <c r="A16" s="205"/>
      <c r="B16" s="206"/>
      <c r="C16" s="502"/>
      <c r="D16" s="502"/>
      <c r="E16" s="502"/>
      <c r="F16" s="502"/>
      <c r="G16" s="207"/>
    </row>
    <row r="17" spans="1:7" s="173" customFormat="1" ht="17.25" customHeight="1" x14ac:dyDescent="0.25">
      <c r="A17" s="205"/>
      <c r="B17" s="206"/>
      <c r="C17" s="645" t="s">
        <v>382</v>
      </c>
      <c r="D17" s="645"/>
      <c r="E17" s="645"/>
      <c r="F17" s="645"/>
      <c r="G17" s="207"/>
    </row>
    <row r="18" spans="1:7" s="173" customFormat="1" ht="4.5" customHeight="1" x14ac:dyDescent="0.25">
      <c r="A18" s="205"/>
      <c r="B18" s="206"/>
      <c r="C18" s="208"/>
      <c r="D18" s="208"/>
      <c r="E18" s="208"/>
      <c r="F18" s="208"/>
      <c r="G18" s="207"/>
    </row>
    <row r="19" spans="1:7" s="173" customFormat="1" ht="37.5" customHeight="1" x14ac:dyDescent="0.25">
      <c r="A19" s="205"/>
      <c r="B19" s="206"/>
      <c r="C19" s="650" t="s">
        <v>383</v>
      </c>
      <c r="D19" s="650"/>
      <c r="E19" s="650"/>
      <c r="F19" s="650"/>
      <c r="G19" s="207"/>
    </row>
    <row r="20" spans="1:7" s="173" customFormat="1" ht="8.25" customHeight="1" x14ac:dyDescent="0.25">
      <c r="A20" s="205"/>
      <c r="B20" s="206"/>
      <c r="C20" s="208"/>
      <c r="D20" s="208"/>
      <c r="E20" s="208"/>
      <c r="F20" s="208"/>
      <c r="G20" s="207"/>
    </row>
    <row r="21" spans="1:7" s="173" customFormat="1" ht="17.25" customHeight="1" x14ac:dyDescent="0.25">
      <c r="A21" s="205"/>
      <c r="B21" s="206"/>
      <c r="C21" s="652" t="s">
        <v>384</v>
      </c>
      <c r="D21" s="652"/>
      <c r="E21" s="652"/>
      <c r="F21" s="652"/>
      <c r="G21" s="207"/>
    </row>
    <row r="22" spans="1:7" s="173" customFormat="1" ht="17.25" customHeight="1" x14ac:dyDescent="0.25">
      <c r="A22" s="205"/>
      <c r="B22" s="206"/>
      <c r="C22" s="208" t="s">
        <v>385</v>
      </c>
      <c r="D22" s="209" t="str">
        <f>Lists!K12</f>
        <v>WASTE</v>
      </c>
      <c r="E22" s="208"/>
      <c r="F22" s="208"/>
      <c r="G22" s="207"/>
    </row>
    <row r="23" spans="1:7" s="173" customFormat="1" ht="15" customHeight="1" x14ac:dyDescent="0.25">
      <c r="A23" s="205"/>
      <c r="B23" s="206"/>
      <c r="C23" s="208" t="s">
        <v>386</v>
      </c>
      <c r="D23" s="209" t="str">
        <f>Lists!K13</f>
        <v>WASTE_WEEEDAT_A</v>
      </c>
      <c r="E23" s="208"/>
      <c r="F23" s="208"/>
      <c r="G23" s="207"/>
    </row>
    <row r="24" spans="1:7" s="173" customFormat="1" ht="6.75" customHeight="1" x14ac:dyDescent="0.25">
      <c r="A24" s="205"/>
      <c r="B24" s="206"/>
      <c r="C24" s="208"/>
      <c r="D24" s="209"/>
      <c r="E24" s="208"/>
      <c r="F24" s="208"/>
      <c r="G24" s="207"/>
    </row>
    <row r="25" spans="1:7" s="173" customFormat="1" ht="14.25" x14ac:dyDescent="0.25">
      <c r="A25" s="205"/>
      <c r="B25" s="206"/>
      <c r="C25" s="650" t="s">
        <v>387</v>
      </c>
      <c r="D25" s="650"/>
      <c r="E25" s="650"/>
      <c r="F25" s="650"/>
      <c r="G25" s="207"/>
    </row>
    <row r="26" spans="1:7" s="173" customFormat="1" ht="17.25" customHeight="1" x14ac:dyDescent="0.25">
      <c r="A26" s="205"/>
      <c r="B26" s="206"/>
      <c r="C26" s="208" t="s">
        <v>388</v>
      </c>
      <c r="D26" s="630" t="str">
        <f>Lists!K14</f>
        <v>https://webgate.ec.europa.eu/edamis4</v>
      </c>
      <c r="E26" s="208"/>
      <c r="F26" s="208"/>
      <c r="G26" s="207"/>
    </row>
    <row r="27" spans="1:7" s="173" customFormat="1" ht="17.25" customHeight="1" x14ac:dyDescent="0.25">
      <c r="A27" s="205"/>
      <c r="B27" s="206"/>
      <c r="C27" s="208" t="s">
        <v>389</v>
      </c>
      <c r="D27" s="209" t="str">
        <f>Lists!K15</f>
        <v xml:space="preserve">ESTAT-DATA-METADATA-SERVICES@ec.europa.eu </v>
      </c>
      <c r="E27" s="208"/>
      <c r="F27" s="208"/>
      <c r="G27" s="207"/>
    </row>
    <row r="28" spans="1:7" s="173" customFormat="1" ht="17.25" customHeight="1" x14ac:dyDescent="0.25">
      <c r="A28" s="205"/>
      <c r="B28" s="206"/>
      <c r="C28" s="208"/>
      <c r="D28" s="209"/>
      <c r="E28" s="208"/>
      <c r="F28" s="208"/>
      <c r="G28" s="207"/>
    </row>
    <row r="29" spans="1:7" s="173" customFormat="1" ht="20.25" customHeight="1" x14ac:dyDescent="0.2">
      <c r="A29" s="205"/>
      <c r="B29" s="206"/>
      <c r="C29" s="210" t="s">
        <v>126</v>
      </c>
      <c r="D29" s="209"/>
      <c r="E29" s="208"/>
      <c r="F29" s="208"/>
      <c r="G29" s="207"/>
    </row>
    <row r="30" spans="1:7" s="173" customFormat="1" ht="17.25" customHeight="1" x14ac:dyDescent="0.25">
      <c r="A30" s="205"/>
      <c r="B30" s="206"/>
      <c r="C30" s="208" t="s">
        <v>389</v>
      </c>
      <c r="D30" s="209" t="str">
        <f>Lists!K18</f>
        <v>ESTAT-WASTE-STATISTICS@EC.EUROPA.EU</v>
      </c>
      <c r="E30" s="208"/>
      <c r="F30" s="208"/>
      <c r="G30" s="207"/>
    </row>
    <row r="31" spans="1:7" s="173" customFormat="1" ht="7.5" customHeight="1" x14ac:dyDescent="0.25">
      <c r="A31" s="205"/>
      <c r="B31" s="206"/>
      <c r="C31" s="208"/>
      <c r="D31" s="208"/>
      <c r="E31" s="208"/>
      <c r="F31" s="208"/>
      <c r="G31" s="207"/>
    </row>
    <row r="32" spans="1:7" s="173" customFormat="1" ht="17.25" customHeight="1" x14ac:dyDescent="0.25">
      <c r="A32" s="205"/>
      <c r="B32" s="206"/>
      <c r="C32" s="645" t="s">
        <v>390</v>
      </c>
      <c r="D32" s="645"/>
      <c r="E32" s="645"/>
      <c r="F32" s="645"/>
      <c r="G32" s="207"/>
    </row>
    <row r="33" spans="1:7" s="173" customFormat="1" ht="4.5" customHeight="1" x14ac:dyDescent="0.25">
      <c r="A33" s="205"/>
      <c r="B33" s="206"/>
      <c r="C33" s="208"/>
      <c r="D33" s="208"/>
      <c r="E33" s="208"/>
      <c r="F33" s="208"/>
      <c r="G33" s="207"/>
    </row>
    <row r="34" spans="1:7" s="173" customFormat="1" ht="25.5" customHeight="1" x14ac:dyDescent="0.25">
      <c r="A34" s="205"/>
      <c r="B34" s="206"/>
      <c r="C34" s="652" t="s">
        <v>391</v>
      </c>
      <c r="D34" s="652"/>
      <c r="E34" s="652"/>
      <c r="F34" s="652"/>
      <c r="G34" s="207"/>
    </row>
    <row r="35" spans="1:7" s="173" customFormat="1" ht="17.25" customHeight="1" thickBot="1" x14ac:dyDescent="0.3">
      <c r="A35" s="205"/>
      <c r="B35" s="206"/>
      <c r="C35" s="211" t="s">
        <v>128</v>
      </c>
      <c r="D35" s="211" t="s">
        <v>129</v>
      </c>
      <c r="E35" s="208"/>
      <c r="F35" s="208"/>
      <c r="G35" s="207"/>
    </row>
    <row r="36" spans="1:7" s="173" customFormat="1" ht="17.25" customHeight="1" x14ac:dyDescent="0.25">
      <c r="A36" s="205"/>
      <c r="B36" s="206"/>
      <c r="C36" s="212" t="s">
        <v>130</v>
      </c>
      <c r="D36" s="212">
        <v>0</v>
      </c>
      <c r="E36" s="208"/>
      <c r="F36" s="208"/>
      <c r="G36" s="207"/>
    </row>
    <row r="37" spans="1:7" s="173" customFormat="1" ht="17.25" customHeight="1" x14ac:dyDescent="0.25">
      <c r="A37" s="205"/>
      <c r="B37" s="206"/>
      <c r="C37" s="213" t="s">
        <v>131</v>
      </c>
      <c r="D37" s="214"/>
      <c r="E37" s="215" t="s">
        <v>392</v>
      </c>
      <c r="F37" s="208"/>
      <c r="G37" s="207"/>
    </row>
    <row r="38" spans="1:7" s="173" customFormat="1" ht="10.5" customHeight="1" x14ac:dyDescent="0.25">
      <c r="A38" s="205"/>
      <c r="B38" s="206"/>
      <c r="C38" s="208"/>
      <c r="D38" s="208"/>
      <c r="E38" s="208"/>
      <c r="F38" s="208"/>
      <c r="G38" s="207"/>
    </row>
    <row r="39" spans="1:7" s="173" customFormat="1" ht="17.25" customHeight="1" x14ac:dyDescent="0.25">
      <c r="A39" s="205"/>
      <c r="B39" s="206"/>
      <c r="C39" s="652" t="s">
        <v>132</v>
      </c>
      <c r="D39" s="652"/>
      <c r="E39" s="652"/>
      <c r="F39" s="652"/>
      <c r="G39" s="207"/>
    </row>
    <row r="40" spans="1:7" s="173" customFormat="1" ht="17.25" customHeight="1" x14ac:dyDescent="0.25">
      <c r="A40" s="205"/>
      <c r="B40" s="206"/>
      <c r="C40" s="652" t="s">
        <v>133</v>
      </c>
      <c r="D40" s="652"/>
      <c r="E40" s="652"/>
      <c r="F40" s="652"/>
      <c r="G40" s="207"/>
    </row>
    <row r="41" spans="1:7" s="173" customFormat="1" ht="17.25" customHeight="1" x14ac:dyDescent="0.25">
      <c r="A41" s="205"/>
      <c r="B41" s="206"/>
      <c r="C41" s="652" t="s">
        <v>407</v>
      </c>
      <c r="D41" s="652"/>
      <c r="E41" s="652"/>
      <c r="F41" s="652"/>
      <c r="G41" s="207"/>
    </row>
    <row r="42" spans="1:7" s="173" customFormat="1" ht="17.25" customHeight="1" x14ac:dyDescent="0.25">
      <c r="A42" s="205"/>
      <c r="B42" s="206"/>
      <c r="C42" s="652" t="s">
        <v>408</v>
      </c>
      <c r="D42" s="652"/>
      <c r="E42" s="652"/>
      <c r="F42" s="652"/>
      <c r="G42" s="207"/>
    </row>
    <row r="43" spans="1:7" s="173" customFormat="1" ht="5.25" customHeight="1" x14ac:dyDescent="0.25">
      <c r="A43" s="205"/>
      <c r="B43" s="206"/>
      <c r="C43" s="208"/>
      <c r="D43" s="208"/>
      <c r="E43" s="208"/>
      <c r="F43" s="208"/>
      <c r="G43" s="207"/>
    </row>
    <row r="44" spans="1:7" s="173" customFormat="1" ht="17.25" customHeight="1" x14ac:dyDescent="0.25">
      <c r="A44" s="205"/>
      <c r="B44" s="206"/>
      <c r="C44" s="645" t="s">
        <v>409</v>
      </c>
      <c r="D44" s="645"/>
      <c r="E44" s="645"/>
      <c r="F44" s="645"/>
      <c r="G44" s="207"/>
    </row>
    <row r="45" spans="1:7" s="173" customFormat="1" ht="7.5" customHeight="1" x14ac:dyDescent="0.25">
      <c r="A45" s="205"/>
      <c r="B45" s="206"/>
      <c r="C45" s="208"/>
      <c r="D45" s="208"/>
      <c r="E45" s="208"/>
      <c r="F45" s="208"/>
      <c r="G45" s="207"/>
    </row>
    <row r="46" spans="1:7" s="173" customFormat="1" ht="87.6" customHeight="1" x14ac:dyDescent="0.25">
      <c r="A46" s="205"/>
      <c r="B46" s="206"/>
      <c r="C46" s="650" t="s">
        <v>860</v>
      </c>
      <c r="D46" s="650"/>
      <c r="E46" s="650"/>
      <c r="F46" s="650"/>
      <c r="G46" s="207"/>
    </row>
    <row r="47" spans="1:7" s="173" customFormat="1" ht="5.25" customHeight="1" x14ac:dyDescent="0.25">
      <c r="A47" s="205"/>
      <c r="B47" s="206"/>
      <c r="C47" s="208"/>
      <c r="D47" s="208"/>
      <c r="E47" s="208"/>
      <c r="F47" s="208"/>
      <c r="G47" s="207"/>
    </row>
    <row r="48" spans="1:7" s="173" customFormat="1" ht="17.25" customHeight="1" x14ac:dyDescent="0.25">
      <c r="A48" s="205"/>
      <c r="B48" s="206"/>
      <c r="C48" s="645" t="s">
        <v>393</v>
      </c>
      <c r="D48" s="645"/>
      <c r="E48" s="645"/>
      <c r="F48" s="645"/>
      <c r="G48" s="207"/>
    </row>
    <row r="49" spans="1:7" s="173" customFormat="1" ht="4.5" customHeight="1" x14ac:dyDescent="0.25">
      <c r="A49" s="205"/>
      <c r="B49" s="206"/>
      <c r="C49" s="208"/>
      <c r="D49" s="208"/>
      <c r="E49" s="208"/>
      <c r="F49" s="208"/>
      <c r="G49" s="207"/>
    </row>
    <row r="50" spans="1:7" s="219" customFormat="1" ht="31.5" customHeight="1" x14ac:dyDescent="0.25">
      <c r="A50" s="216"/>
      <c r="B50" s="217"/>
      <c r="C50" s="650" t="s">
        <v>411</v>
      </c>
      <c r="D50" s="650"/>
      <c r="E50" s="650"/>
      <c r="F50" s="650"/>
      <c r="G50" s="218"/>
    </row>
    <row r="51" spans="1:7" s="219" customFormat="1" ht="7.5" customHeight="1" x14ac:dyDescent="0.25">
      <c r="A51" s="216"/>
      <c r="B51" s="217"/>
      <c r="C51" s="501"/>
      <c r="D51" s="501"/>
      <c r="E51" s="501"/>
      <c r="F51" s="501"/>
      <c r="G51" s="218"/>
    </row>
    <row r="52" spans="1:7" s="219" customFormat="1" ht="14.25" x14ac:dyDescent="0.25">
      <c r="A52" s="216"/>
      <c r="B52" s="217"/>
      <c r="C52" s="650" t="s">
        <v>394</v>
      </c>
      <c r="D52" s="650"/>
      <c r="E52" s="650"/>
      <c r="F52" s="650"/>
      <c r="G52" s="218"/>
    </row>
    <row r="53" spans="1:7" s="219" customFormat="1" ht="17.25" customHeight="1" x14ac:dyDescent="0.25">
      <c r="A53" s="216"/>
      <c r="B53" s="217"/>
      <c r="C53" s="656" t="s">
        <v>766</v>
      </c>
      <c r="D53" s="656"/>
      <c r="E53" s="656"/>
      <c r="F53" s="656"/>
      <c r="G53" s="218"/>
    </row>
    <row r="54" spans="1:7" s="219" customFormat="1" ht="14.25" x14ac:dyDescent="0.25">
      <c r="A54" s="216"/>
      <c r="B54" s="217"/>
      <c r="C54" s="656" t="s">
        <v>767</v>
      </c>
      <c r="D54" s="656"/>
      <c r="E54" s="656"/>
      <c r="F54" s="656"/>
      <c r="G54" s="218"/>
    </row>
    <row r="55" spans="1:7" s="219" customFormat="1" ht="11.25" customHeight="1" x14ac:dyDescent="0.25">
      <c r="A55" s="216"/>
      <c r="B55" s="217"/>
      <c r="C55" s="501"/>
      <c r="D55" s="501"/>
      <c r="E55" s="501"/>
      <c r="F55" s="501"/>
      <c r="G55" s="218"/>
    </row>
    <row r="56" spans="1:7" s="219" customFormat="1" ht="15" x14ac:dyDescent="0.25">
      <c r="A56" s="216"/>
      <c r="B56" s="217"/>
      <c r="C56" s="220" t="s">
        <v>395</v>
      </c>
      <c r="D56" s="221"/>
      <c r="E56" s="221"/>
      <c r="F56" s="501"/>
      <c r="G56" s="218"/>
    </row>
    <row r="57" spans="1:7" s="173" customFormat="1" ht="27" customHeight="1" x14ac:dyDescent="0.25">
      <c r="A57" s="205"/>
      <c r="B57" s="206"/>
      <c r="C57" s="652" t="s">
        <v>134</v>
      </c>
      <c r="D57" s="652"/>
      <c r="E57" s="652"/>
      <c r="F57" s="652"/>
      <c r="G57" s="207"/>
    </row>
    <row r="58" spans="1:7" s="173" customFormat="1" ht="17.25" customHeight="1" x14ac:dyDescent="0.25">
      <c r="A58" s="205"/>
      <c r="B58" s="206"/>
      <c r="C58" s="502" t="s">
        <v>396</v>
      </c>
      <c r="D58" s="502"/>
      <c r="E58" s="502"/>
      <c r="F58" s="502"/>
      <c r="G58" s="207"/>
    </row>
    <row r="59" spans="1:7" s="173" customFormat="1" ht="17.25" customHeight="1" x14ac:dyDescent="0.25">
      <c r="A59" s="205"/>
      <c r="B59" s="206"/>
      <c r="C59" s="502" t="s">
        <v>397</v>
      </c>
      <c r="D59" s="502"/>
      <c r="E59" s="502"/>
      <c r="F59" s="502"/>
      <c r="G59" s="207"/>
    </row>
    <row r="60" spans="1:7" s="173" customFormat="1" ht="17.25" customHeight="1" x14ac:dyDescent="0.25">
      <c r="A60" s="205"/>
      <c r="B60" s="206"/>
      <c r="C60" s="502" t="s">
        <v>135</v>
      </c>
      <c r="D60" s="502"/>
      <c r="E60" s="502"/>
      <c r="F60" s="502"/>
      <c r="G60" s="207"/>
    </row>
    <row r="61" spans="1:7" s="173" customFormat="1" ht="12.75" customHeight="1" x14ac:dyDescent="0.25">
      <c r="A61" s="205"/>
      <c r="B61" s="206"/>
      <c r="C61" s="502"/>
      <c r="D61" s="502"/>
      <c r="E61" s="502"/>
      <c r="F61" s="502"/>
      <c r="G61" s="207"/>
    </row>
    <row r="62" spans="1:7" s="173" customFormat="1" ht="17.25" customHeight="1" x14ac:dyDescent="0.25">
      <c r="A62" s="205"/>
      <c r="B62" s="206"/>
      <c r="C62" s="220" t="s">
        <v>689</v>
      </c>
      <c r="D62" s="222"/>
      <c r="E62" s="222"/>
      <c r="F62" s="502"/>
      <c r="G62" s="207"/>
    </row>
    <row r="63" spans="1:7" s="173" customFormat="1" ht="26.25" customHeight="1" x14ac:dyDescent="0.25">
      <c r="A63" s="205"/>
      <c r="B63" s="206"/>
      <c r="C63" s="650" t="s">
        <v>718</v>
      </c>
      <c r="D63" s="652"/>
      <c r="E63" s="652"/>
      <c r="F63" s="652"/>
      <c r="G63" s="207"/>
    </row>
    <row r="64" spans="1:7" s="173" customFormat="1" ht="76.5" customHeight="1" x14ac:dyDescent="0.25">
      <c r="A64" s="205"/>
      <c r="B64" s="206"/>
      <c r="C64" s="650" t="s">
        <v>691</v>
      </c>
      <c r="D64" s="650"/>
      <c r="E64" s="650"/>
      <c r="F64" s="650"/>
      <c r="G64" s="207"/>
    </row>
    <row r="65" spans="1:7" s="173" customFormat="1" ht="23.85" customHeight="1" x14ac:dyDescent="0.25">
      <c r="A65" s="205"/>
      <c r="B65" s="206"/>
      <c r="C65" s="650" t="s">
        <v>412</v>
      </c>
      <c r="D65" s="650"/>
      <c r="E65" s="650"/>
      <c r="F65" s="650"/>
      <c r="G65" s="207"/>
    </row>
    <row r="66" spans="1:7" s="173" customFormat="1" ht="5.25" customHeight="1" x14ac:dyDescent="0.25">
      <c r="A66" s="205"/>
      <c r="B66" s="206"/>
      <c r="C66" s="208"/>
      <c r="D66" s="208"/>
      <c r="E66" s="208"/>
      <c r="F66" s="208"/>
      <c r="G66" s="207"/>
    </row>
    <row r="67" spans="1:7" s="173" customFormat="1" ht="17.25" customHeight="1" x14ac:dyDescent="0.25">
      <c r="A67" s="205"/>
      <c r="B67" s="206"/>
      <c r="C67" s="645" t="s">
        <v>398</v>
      </c>
      <c r="D67" s="645"/>
      <c r="E67" s="645"/>
      <c r="F67" s="645"/>
      <c r="G67" s="207"/>
    </row>
    <row r="68" spans="1:7" s="173" customFormat="1" ht="4.5" customHeight="1" x14ac:dyDescent="0.25">
      <c r="A68" s="205"/>
      <c r="B68" s="206"/>
      <c r="C68" s="208"/>
      <c r="D68" s="208"/>
      <c r="E68" s="208"/>
      <c r="F68" s="208"/>
      <c r="G68" s="207"/>
    </row>
    <row r="69" spans="1:7" s="173" customFormat="1" ht="17.25" customHeight="1" x14ac:dyDescent="0.25">
      <c r="A69" s="205"/>
      <c r="B69" s="206"/>
      <c r="C69" s="652" t="s">
        <v>410</v>
      </c>
      <c r="D69" s="652"/>
      <c r="E69" s="652"/>
      <c r="F69" s="652"/>
      <c r="G69" s="207"/>
    </row>
    <row r="70" spans="1:7" s="173" customFormat="1" ht="17.25" customHeight="1" x14ac:dyDescent="0.25">
      <c r="A70" s="205"/>
      <c r="B70" s="206"/>
      <c r="C70" s="653" t="str">
        <f>Lists!K19</f>
        <v>https://ec.europa.eu/eurostat/web/waste/methodology</v>
      </c>
      <c r="D70" s="653"/>
      <c r="E70" s="653"/>
      <c r="F70" s="653"/>
      <c r="G70" s="207"/>
    </row>
    <row r="71" spans="1:7" s="173" customFormat="1" ht="5.25" customHeight="1" x14ac:dyDescent="0.25">
      <c r="A71" s="205"/>
      <c r="B71" s="206"/>
      <c r="C71" s="208"/>
      <c r="D71" s="209"/>
      <c r="E71" s="208"/>
      <c r="F71" s="208"/>
      <c r="G71" s="207"/>
    </row>
    <row r="72" spans="1:7" s="173" customFormat="1" ht="75" customHeight="1" x14ac:dyDescent="0.25">
      <c r="A72" s="205"/>
      <c r="B72" s="206"/>
      <c r="C72" s="650" t="s">
        <v>399</v>
      </c>
      <c r="D72" s="650"/>
      <c r="E72" s="650"/>
      <c r="F72" s="650"/>
      <c r="G72" s="207"/>
    </row>
    <row r="73" spans="1:7" s="173" customFormat="1" ht="52.5" customHeight="1" x14ac:dyDescent="0.25">
      <c r="A73" s="205"/>
      <c r="B73" s="206"/>
      <c r="C73" s="650" t="s">
        <v>690</v>
      </c>
      <c r="D73" s="650"/>
      <c r="E73" s="650"/>
      <c r="F73" s="650"/>
      <c r="G73" s="207"/>
    </row>
    <row r="74" spans="1:7" s="173" customFormat="1" ht="22.5" customHeight="1" x14ac:dyDescent="0.25">
      <c r="A74" s="205"/>
      <c r="B74" s="206"/>
      <c r="C74" s="650" t="s">
        <v>137</v>
      </c>
      <c r="D74" s="650"/>
      <c r="E74" s="650"/>
      <c r="F74" s="650"/>
      <c r="G74" s="207"/>
    </row>
    <row r="75" spans="1:7" s="173" customFormat="1" ht="20.25" customHeight="1" x14ac:dyDescent="0.25">
      <c r="A75" s="205"/>
      <c r="B75" s="206"/>
      <c r="C75" s="654" t="str">
        <f>Lists!K18</f>
        <v>ESTAT-WASTE-STATISTICS@EC.EUROPA.EU</v>
      </c>
      <c r="D75" s="654"/>
      <c r="E75" s="654"/>
      <c r="F75" s="654"/>
      <c r="G75" s="207"/>
    </row>
    <row r="76" spans="1:7" s="173" customFormat="1" ht="5.25" customHeight="1" x14ac:dyDescent="0.25">
      <c r="A76" s="205"/>
      <c r="B76" s="206"/>
      <c r="C76" s="208"/>
      <c r="D76" s="208"/>
      <c r="E76" s="208"/>
      <c r="F76" s="208"/>
      <c r="G76" s="207"/>
    </row>
    <row r="77" spans="1:7" s="173" customFormat="1" ht="17.25" customHeight="1" x14ac:dyDescent="0.25">
      <c r="A77" s="205"/>
      <c r="B77" s="206"/>
      <c r="C77" s="645" t="s">
        <v>138</v>
      </c>
      <c r="D77" s="645"/>
      <c r="E77" s="645"/>
      <c r="F77" s="645"/>
      <c r="G77" s="207"/>
    </row>
    <row r="78" spans="1:7" s="173" customFormat="1" ht="4.5" customHeight="1" x14ac:dyDescent="0.25">
      <c r="A78" s="205"/>
      <c r="B78" s="206"/>
      <c r="C78" s="208"/>
      <c r="D78" s="208"/>
      <c r="E78" s="208"/>
      <c r="F78" s="208"/>
      <c r="G78" s="207"/>
    </row>
    <row r="79" spans="1:7" s="173" customFormat="1" ht="17.25" customHeight="1" x14ac:dyDescent="0.25">
      <c r="A79" s="205"/>
      <c r="B79" s="206"/>
      <c r="C79" s="652" t="s">
        <v>139</v>
      </c>
      <c r="D79" s="652"/>
      <c r="E79" s="652"/>
      <c r="F79" s="652"/>
      <c r="G79" s="207"/>
    </row>
    <row r="80" spans="1:7" s="173" customFormat="1" ht="67.5" customHeight="1" x14ac:dyDescent="0.25">
      <c r="A80" s="205"/>
      <c r="B80" s="206"/>
      <c r="C80" s="650" t="s">
        <v>859</v>
      </c>
      <c r="D80" s="650"/>
      <c r="E80" s="650"/>
      <c r="F80" s="650"/>
      <c r="G80" s="207"/>
    </row>
    <row r="81" spans="1:7" s="173" customFormat="1" ht="21" customHeight="1" x14ac:dyDescent="0.25">
      <c r="A81" s="205"/>
      <c r="B81" s="206"/>
      <c r="C81" s="655" t="s">
        <v>864</v>
      </c>
      <c r="D81" s="655"/>
      <c r="E81" s="655"/>
      <c r="F81" s="655"/>
      <c r="G81" s="207"/>
    </row>
    <row r="82" spans="1:7" s="173" customFormat="1" ht="41.1" customHeight="1" x14ac:dyDescent="0.25">
      <c r="A82" s="205"/>
      <c r="B82" s="206"/>
      <c r="C82" s="650" t="s">
        <v>688</v>
      </c>
      <c r="D82" s="650"/>
      <c r="E82" s="650"/>
      <c r="F82" s="650"/>
      <c r="G82" s="207"/>
    </row>
    <row r="83" spans="1:7" s="173" customFormat="1" ht="32.25" customHeight="1" x14ac:dyDescent="0.25">
      <c r="A83" s="205"/>
      <c r="B83" s="206"/>
      <c r="C83" s="650" t="s">
        <v>140</v>
      </c>
      <c r="D83" s="650"/>
      <c r="E83" s="650"/>
      <c r="F83" s="650"/>
      <c r="G83" s="207"/>
    </row>
    <row r="84" spans="1:7" s="173" customFormat="1" ht="18.75" customHeight="1" x14ac:dyDescent="0.25">
      <c r="A84" s="205"/>
      <c r="B84" s="206"/>
      <c r="C84" s="650" t="s">
        <v>141</v>
      </c>
      <c r="D84" s="650"/>
      <c r="E84" s="650"/>
      <c r="F84" s="650"/>
      <c r="G84" s="207"/>
    </row>
    <row r="85" spans="1:7" s="173" customFormat="1" ht="18.75" customHeight="1" x14ac:dyDescent="0.25">
      <c r="A85" s="205"/>
      <c r="B85" s="206"/>
      <c r="C85" s="650" t="s">
        <v>142</v>
      </c>
      <c r="D85" s="650"/>
      <c r="E85" s="650"/>
      <c r="F85" s="650"/>
      <c r="G85" s="207"/>
    </row>
    <row r="86" spans="1:7" s="173" customFormat="1" ht="18.75" customHeight="1" x14ac:dyDescent="0.25">
      <c r="A86" s="205"/>
      <c r="B86" s="206"/>
      <c r="C86" s="650" t="s">
        <v>800</v>
      </c>
      <c r="D86" s="650"/>
      <c r="E86" s="650"/>
      <c r="F86" s="650"/>
      <c r="G86" s="207"/>
    </row>
    <row r="87" spans="1:7" s="173" customFormat="1" ht="18.75" customHeight="1" x14ac:dyDescent="0.25">
      <c r="A87" s="205"/>
      <c r="B87" s="206"/>
      <c r="C87" s="650" t="s">
        <v>400</v>
      </c>
      <c r="D87" s="650"/>
      <c r="E87" s="650"/>
      <c r="F87" s="650"/>
      <c r="G87" s="207"/>
    </row>
    <row r="88" spans="1:7" s="173" customFormat="1" ht="34.35" customHeight="1" x14ac:dyDescent="0.25">
      <c r="A88" s="205"/>
      <c r="B88" s="206"/>
      <c r="C88" s="650" t="s">
        <v>697</v>
      </c>
      <c r="D88" s="650"/>
      <c r="E88" s="650"/>
      <c r="F88" s="650"/>
      <c r="G88" s="207"/>
    </row>
    <row r="89" spans="1:7" s="173" customFormat="1" ht="83.85" customHeight="1" x14ac:dyDescent="0.25">
      <c r="A89" s="205"/>
      <c r="B89" s="206"/>
      <c r="C89" s="651" t="s">
        <v>779</v>
      </c>
      <c r="D89" s="651"/>
      <c r="E89" s="651"/>
      <c r="F89" s="651"/>
      <c r="G89" s="207"/>
    </row>
    <row r="90" spans="1:7" s="173" customFormat="1" ht="51.6" customHeight="1" x14ac:dyDescent="0.25">
      <c r="A90" s="205"/>
      <c r="B90" s="206"/>
      <c r="C90" s="651" t="s">
        <v>785</v>
      </c>
      <c r="D90" s="651"/>
      <c r="E90" s="651"/>
      <c r="F90" s="651"/>
      <c r="G90" s="207"/>
    </row>
    <row r="91" spans="1:7" s="173" customFormat="1" ht="88.5" customHeight="1" x14ac:dyDescent="0.25">
      <c r="A91" s="205"/>
      <c r="B91" s="206"/>
      <c r="C91" s="651" t="s">
        <v>794</v>
      </c>
      <c r="D91" s="651"/>
      <c r="E91" s="651"/>
      <c r="F91" s="651"/>
      <c r="G91" s="207"/>
    </row>
    <row r="92" spans="1:7" s="173" customFormat="1" ht="225" customHeight="1" x14ac:dyDescent="0.25">
      <c r="A92" s="205"/>
      <c r="B92" s="206"/>
      <c r="C92" s="651" t="s">
        <v>696</v>
      </c>
      <c r="D92" s="651"/>
      <c r="E92" s="651"/>
      <c r="F92" s="651"/>
      <c r="G92" s="207"/>
    </row>
    <row r="93" spans="1:7" s="227" customFormat="1" ht="7.5" customHeight="1" thickBot="1" x14ac:dyDescent="0.3">
      <c r="B93" s="223"/>
      <c r="C93" s="224"/>
      <c r="D93" s="224"/>
      <c r="E93" s="224"/>
      <c r="F93" s="225"/>
      <c r="G93" s="226"/>
    </row>
    <row r="96" spans="1:7" ht="12" customHeight="1" x14ac:dyDescent="0.2"/>
  </sheetData>
  <sheetProtection algorithmName="SHA-512" hashValue="rf4bB38g73CG+1zPMQumlWoedzdbg1igh4oFf7PgLDTipduFxG9qvf5LKFobsi2lIaOW6svb/LAgZmFAQUnl6Q==" saltValue="dD295jrtzRKFN0rIbVYSfA==" spinCount="100000" sheet="1" objects="1" scenarios="1"/>
  <mergeCells count="54">
    <mergeCell ref="C15:F15"/>
    <mergeCell ref="C44:F44"/>
    <mergeCell ref="C17:F17"/>
    <mergeCell ref="C19:F19"/>
    <mergeCell ref="C21:F21"/>
    <mergeCell ref="C25:F25"/>
    <mergeCell ref="C32:F32"/>
    <mergeCell ref="C34:F34"/>
    <mergeCell ref="C39:F39"/>
    <mergeCell ref="C40:F40"/>
    <mergeCell ref="C41:F41"/>
    <mergeCell ref="C42:F42"/>
    <mergeCell ref="C4:F4"/>
    <mergeCell ref="C5:F5"/>
    <mergeCell ref="C7:F7"/>
    <mergeCell ref="C8:F8"/>
    <mergeCell ref="C9:F9"/>
    <mergeCell ref="C10:F10"/>
    <mergeCell ref="C11:F11"/>
    <mergeCell ref="C12:F12"/>
    <mergeCell ref="C13:F13"/>
    <mergeCell ref="C14:F14"/>
    <mergeCell ref="C65:F65"/>
    <mergeCell ref="C46:F46"/>
    <mergeCell ref="C48:F48"/>
    <mergeCell ref="C50:F50"/>
    <mergeCell ref="C52:F52"/>
    <mergeCell ref="C53:F53"/>
    <mergeCell ref="C54:F54"/>
    <mergeCell ref="C57:F57"/>
    <mergeCell ref="C63:F63"/>
    <mergeCell ref="C64:F64"/>
    <mergeCell ref="C81:F81"/>
    <mergeCell ref="C82:F82"/>
    <mergeCell ref="C83:F83"/>
    <mergeCell ref="C84:F84"/>
    <mergeCell ref="C85:F85"/>
    <mergeCell ref="C74:F74"/>
    <mergeCell ref="C75:F75"/>
    <mergeCell ref="C77:F77"/>
    <mergeCell ref="C79:F79"/>
    <mergeCell ref="C80:F80"/>
    <mergeCell ref="C67:F67"/>
    <mergeCell ref="C69:F69"/>
    <mergeCell ref="C70:F70"/>
    <mergeCell ref="C72:F72"/>
    <mergeCell ref="C73:F73"/>
    <mergeCell ref="C86:F86"/>
    <mergeCell ref="C87:F87"/>
    <mergeCell ref="C92:F92"/>
    <mergeCell ref="C89:F89"/>
    <mergeCell ref="C90:F90"/>
    <mergeCell ref="C88:F88"/>
    <mergeCell ref="C91:F91"/>
  </mergeCells>
  <hyperlinks>
    <hyperlink ref="C70:F70" r:id="rId1" display="https://ec.europa.eu/eurostat/web/waste/methodology" xr:uid="{00000000-0004-0000-0200-000001000000}"/>
    <hyperlink ref="D26" r:id="rId2" display="https://webgate.ec.europa.eu/edamis4" xr:uid="{00000000-0004-0000-0200-000000000000}"/>
  </hyperlinks>
  <pageMargins left="0.23622047244094491" right="0.23622047244094491" top="0.74803149606299213" bottom="0.74803149606299213" header="0.31496062992125984" footer="0.31496062992125984"/>
  <pageSetup paperSize="9" scale="72" fitToHeight="0" orientation="portrait" r:id="rId3"/>
  <headerFooter>
    <oddFooter>&amp;L&amp;F&amp;CPage &amp;P of &amp;N&amp;R&amp;A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B9C337"/>
    <pageSetUpPr fitToPage="1"/>
  </sheetPr>
  <dimension ref="A1:BI38"/>
  <sheetViews>
    <sheetView workbookViewId="0"/>
  </sheetViews>
  <sheetFormatPr defaultColWidth="8.5703125" defaultRowHeight="12.75" x14ac:dyDescent="0.2"/>
  <cols>
    <col min="1" max="2" width="1.42578125" style="5" customWidth="1"/>
    <col min="3" max="3" width="17.42578125" style="5" customWidth="1"/>
    <col min="4" max="4" width="20" style="5" customWidth="1"/>
    <col min="5" max="5" width="66.5703125" style="5" customWidth="1"/>
    <col min="6" max="6" width="28.5703125" style="5" customWidth="1"/>
    <col min="7" max="7" width="1.42578125" style="5" customWidth="1"/>
    <col min="8" max="16384" width="8.5703125" style="5"/>
  </cols>
  <sheetData>
    <row r="1" spans="1:61" s="8" customFormat="1" thickBot="1" x14ac:dyDescent="0.3">
      <c r="E1" s="11"/>
      <c r="F1" s="11"/>
      <c r="G1" s="11"/>
      <c r="H1" s="11"/>
      <c r="I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row>
    <row r="2" spans="1:61" s="13" customFormat="1" ht="42" customHeight="1" x14ac:dyDescent="0.2">
      <c r="B2" s="167"/>
      <c r="C2" s="500"/>
      <c r="D2" s="199"/>
      <c r="E2" s="199"/>
      <c r="F2" s="199"/>
      <c r="G2" s="200"/>
      <c r="H2" s="12"/>
      <c r="I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row>
    <row r="3" spans="1:61" s="8" customFormat="1" ht="17.25" customHeight="1" x14ac:dyDescent="0.25">
      <c r="B3" s="174"/>
      <c r="C3" s="201"/>
      <c r="D3" s="202"/>
      <c r="E3" s="202"/>
      <c r="F3" s="163" t="str">
        <f>UPPER(Lists!K3)</f>
        <v>STATISTICAL OFFICE OF THE EUROPEAN UNION</v>
      </c>
      <c r="G3" s="203"/>
      <c r="H3" s="11"/>
      <c r="I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61" s="8" customFormat="1" ht="22.5" customHeight="1" x14ac:dyDescent="0.25">
      <c r="B4" s="174"/>
      <c r="C4" s="657" t="str">
        <f>UPPER(Lists!K7)</f>
        <v>ANNUAL REPORTING OF WASTE ELECTRICAL AND ELECTRONIC EQUIPMENT (WEEE)</v>
      </c>
      <c r="D4" s="657"/>
      <c r="E4" s="657"/>
      <c r="F4" s="657"/>
      <c r="G4" s="203"/>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row>
    <row r="5" spans="1:61" s="8" customFormat="1" ht="21.75" customHeight="1" x14ac:dyDescent="0.25">
      <c r="B5" s="176"/>
      <c r="C5" s="648" t="str">
        <f>CONCATENATE(Lists!K8," DATA COLLECTION")</f>
        <v>2024 DATA COLLECTION</v>
      </c>
      <c r="D5" s="648"/>
      <c r="E5" s="648"/>
      <c r="F5" s="648"/>
      <c r="G5" s="203"/>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row>
    <row r="6" spans="1:61" s="8" customFormat="1" ht="15" customHeight="1" thickBot="1" x14ac:dyDescent="0.3">
      <c r="B6" s="176"/>
      <c r="C6" s="178"/>
      <c r="D6" s="178"/>
      <c r="E6" s="178"/>
      <c r="F6" s="178"/>
      <c r="G6" s="203"/>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row>
    <row r="7" spans="1:61" s="173" customFormat="1" ht="39" customHeight="1" thickBot="1" x14ac:dyDescent="0.3">
      <c r="B7" s="179"/>
      <c r="C7" s="658" t="s">
        <v>440</v>
      </c>
      <c r="D7" s="658"/>
      <c r="E7" s="658"/>
      <c r="F7" s="658"/>
      <c r="G7" s="20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row>
    <row r="8" spans="1:61" s="173" customFormat="1" ht="24" customHeight="1" x14ac:dyDescent="0.25">
      <c r="A8" s="205"/>
      <c r="B8" s="206"/>
      <c r="C8" s="659" t="s">
        <v>377</v>
      </c>
      <c r="D8" s="659"/>
      <c r="E8" s="659"/>
      <c r="F8" s="659"/>
      <c r="G8" s="207"/>
    </row>
    <row r="9" spans="1:61" s="228" customFormat="1" ht="18" customHeight="1" x14ac:dyDescent="0.25">
      <c r="A9" s="284"/>
      <c r="B9" s="206"/>
      <c r="C9" s="650" t="s">
        <v>441</v>
      </c>
      <c r="D9" s="650"/>
      <c r="E9" s="650"/>
      <c r="F9" s="650"/>
      <c r="G9" s="207"/>
    </row>
    <row r="10" spans="1:61" s="228" customFormat="1" ht="18" customHeight="1" x14ac:dyDescent="0.25">
      <c r="A10" s="284"/>
      <c r="B10" s="206"/>
      <c r="C10" s="650" t="s">
        <v>442</v>
      </c>
      <c r="D10" s="650"/>
      <c r="E10" s="650"/>
      <c r="F10" s="650"/>
      <c r="G10" s="207"/>
    </row>
    <row r="11" spans="1:61" s="228" customFormat="1" ht="18" customHeight="1" x14ac:dyDescent="0.25">
      <c r="A11" s="284"/>
      <c r="B11" s="206"/>
      <c r="C11" s="650" t="s">
        <v>443</v>
      </c>
      <c r="D11" s="650"/>
      <c r="E11" s="650"/>
      <c r="F11" s="650"/>
      <c r="G11" s="207"/>
    </row>
    <row r="12" spans="1:61" s="173" customFormat="1" ht="9.75" customHeight="1" x14ac:dyDescent="0.25">
      <c r="A12" s="205"/>
      <c r="B12" s="206"/>
      <c r="C12" s="208"/>
      <c r="D12" s="208"/>
      <c r="E12" s="208"/>
      <c r="F12" s="208"/>
      <c r="G12" s="207"/>
    </row>
    <row r="13" spans="1:61" s="173" customFormat="1" ht="17.25" customHeight="1" x14ac:dyDescent="0.25">
      <c r="A13" s="205"/>
      <c r="B13" s="206"/>
      <c r="C13" s="645" t="s">
        <v>441</v>
      </c>
      <c r="D13" s="645"/>
      <c r="E13" s="645"/>
      <c r="F13" s="645"/>
      <c r="G13" s="207"/>
    </row>
    <row r="14" spans="1:61" s="173" customFormat="1" ht="4.5" customHeight="1" x14ac:dyDescent="0.25">
      <c r="A14" s="205"/>
      <c r="B14" s="206"/>
      <c r="C14" s="208"/>
      <c r="D14" s="208"/>
      <c r="E14" s="208"/>
      <c r="F14" s="208"/>
      <c r="G14" s="207"/>
    </row>
    <row r="15" spans="1:61" s="173" customFormat="1" ht="37.5" customHeight="1" x14ac:dyDescent="0.25">
      <c r="A15" s="205"/>
      <c r="B15" s="206"/>
      <c r="C15" s="650" t="s">
        <v>658</v>
      </c>
      <c r="D15" s="650"/>
      <c r="E15" s="650"/>
      <c r="F15" s="650"/>
      <c r="G15" s="207"/>
    </row>
    <row r="16" spans="1:61" s="173" customFormat="1" ht="5.25" customHeight="1" x14ac:dyDescent="0.25">
      <c r="A16" s="205"/>
      <c r="B16" s="206"/>
      <c r="C16" s="208"/>
      <c r="D16" s="208"/>
      <c r="E16" s="208"/>
      <c r="F16" s="208"/>
      <c r="G16" s="207"/>
    </row>
    <row r="17" spans="1:7" s="173" customFormat="1" ht="35.85" customHeight="1" x14ac:dyDescent="0.25">
      <c r="A17" s="205"/>
      <c r="B17" s="206"/>
      <c r="C17" s="650" t="s">
        <v>862</v>
      </c>
      <c r="D17" s="652"/>
      <c r="E17" s="652"/>
      <c r="F17" s="652"/>
      <c r="G17" s="207"/>
    </row>
    <row r="18" spans="1:7" s="173" customFormat="1" ht="3.75" customHeight="1" x14ac:dyDescent="0.25">
      <c r="A18" s="205"/>
      <c r="B18" s="206"/>
      <c r="C18" s="208"/>
      <c r="D18" s="208"/>
      <c r="E18" s="208"/>
      <c r="F18" s="208"/>
      <c r="G18" s="207"/>
    </row>
    <row r="19" spans="1:7" s="173" customFormat="1" ht="17.25" customHeight="1" x14ac:dyDescent="0.25">
      <c r="A19" s="205"/>
      <c r="B19" s="206"/>
      <c r="C19" s="208" t="s">
        <v>444</v>
      </c>
      <c r="D19" s="209"/>
      <c r="E19" s="208"/>
      <c r="F19" s="208"/>
      <c r="G19" s="207"/>
    </row>
    <row r="20" spans="1:7" s="173" customFormat="1" ht="18.75" customHeight="1" x14ac:dyDescent="0.25">
      <c r="A20" s="205"/>
      <c r="B20" s="206"/>
      <c r="C20" s="660" t="str">
        <f>Lists!K19</f>
        <v>https://ec.europa.eu/eurostat/web/waste/methodology</v>
      </c>
      <c r="D20" s="660"/>
      <c r="E20" s="660"/>
      <c r="F20" s="660"/>
      <c r="G20" s="207"/>
    </row>
    <row r="21" spans="1:7" s="173" customFormat="1" ht="5.25" customHeight="1" x14ac:dyDescent="0.25">
      <c r="A21" s="205"/>
      <c r="B21" s="206"/>
      <c r="C21" s="208"/>
      <c r="D21" s="208"/>
      <c r="E21" s="208"/>
      <c r="F21" s="208"/>
      <c r="G21" s="207"/>
    </row>
    <row r="22" spans="1:7" s="173" customFormat="1" ht="17.25" customHeight="1" x14ac:dyDescent="0.25">
      <c r="A22" s="205"/>
      <c r="B22" s="206"/>
      <c r="C22" s="645" t="s">
        <v>445</v>
      </c>
      <c r="D22" s="645"/>
      <c r="E22" s="645"/>
      <c r="F22" s="645"/>
      <c r="G22" s="207"/>
    </row>
    <row r="23" spans="1:7" s="173" customFormat="1" ht="6" customHeight="1" x14ac:dyDescent="0.25">
      <c r="A23" s="205"/>
      <c r="B23" s="206"/>
      <c r="C23" s="208"/>
      <c r="D23" s="208"/>
      <c r="E23" s="208"/>
      <c r="F23" s="208"/>
      <c r="G23" s="207"/>
    </row>
    <row r="24" spans="1:7" s="173" customFormat="1" ht="18.75" customHeight="1" x14ac:dyDescent="0.25">
      <c r="A24" s="205"/>
      <c r="B24" s="206"/>
      <c r="C24" s="652" t="s">
        <v>659</v>
      </c>
      <c r="D24" s="652"/>
      <c r="E24" s="652"/>
      <c r="F24" s="652"/>
      <c r="G24" s="207"/>
    </row>
    <row r="25" spans="1:7" s="173" customFormat="1" ht="49.5" customHeight="1" x14ac:dyDescent="0.25">
      <c r="A25" s="205"/>
      <c r="B25" s="206"/>
      <c r="C25" s="650" t="s">
        <v>660</v>
      </c>
      <c r="D25" s="650"/>
      <c r="E25" s="650"/>
      <c r="F25" s="650"/>
      <c r="G25" s="207"/>
    </row>
    <row r="26" spans="1:7" s="173" customFormat="1" ht="39" customHeight="1" x14ac:dyDescent="0.25">
      <c r="A26" s="205"/>
      <c r="B26" s="206"/>
      <c r="C26" s="650" t="s">
        <v>661</v>
      </c>
      <c r="D26" s="650"/>
      <c r="E26" s="650"/>
      <c r="F26" s="650"/>
      <c r="G26" s="207"/>
    </row>
    <row r="27" spans="1:7" s="173" customFormat="1" ht="50.25" customHeight="1" x14ac:dyDescent="0.25">
      <c r="A27" s="205"/>
      <c r="B27" s="206"/>
      <c r="C27" s="650" t="s">
        <v>662</v>
      </c>
      <c r="D27" s="650"/>
      <c r="E27" s="650"/>
      <c r="F27" s="650"/>
      <c r="G27" s="207"/>
    </row>
    <row r="28" spans="1:7" s="173" customFormat="1" ht="25.5" customHeight="1" x14ac:dyDescent="0.25">
      <c r="A28" s="205"/>
      <c r="B28" s="206"/>
      <c r="C28" s="650" t="s">
        <v>446</v>
      </c>
      <c r="D28" s="652"/>
      <c r="E28" s="652"/>
      <c r="F28" s="652"/>
      <c r="G28" s="207"/>
    </row>
    <row r="29" spans="1:7" s="173" customFormat="1" ht="17.25" customHeight="1" x14ac:dyDescent="0.25">
      <c r="A29" s="205"/>
      <c r="B29" s="206"/>
      <c r="C29" s="653" t="str">
        <f>Lists!K20</f>
        <v>https://ec.europa.eu/eurostat/web/waste/legislation</v>
      </c>
      <c r="D29" s="653"/>
      <c r="E29" s="653"/>
      <c r="F29" s="653"/>
      <c r="G29" s="207"/>
    </row>
    <row r="30" spans="1:7" s="173" customFormat="1" ht="5.25" customHeight="1" x14ac:dyDescent="0.25">
      <c r="A30" s="205"/>
      <c r="B30" s="206"/>
      <c r="C30" s="208"/>
      <c r="D30" s="208"/>
      <c r="E30" s="208"/>
      <c r="F30" s="208"/>
      <c r="G30" s="207"/>
    </row>
    <row r="31" spans="1:7" s="173" customFormat="1" ht="17.25" customHeight="1" x14ac:dyDescent="0.25">
      <c r="A31" s="205"/>
      <c r="B31" s="206"/>
      <c r="C31" s="645" t="s">
        <v>443</v>
      </c>
      <c r="D31" s="645"/>
      <c r="E31" s="645"/>
      <c r="F31" s="645"/>
      <c r="G31" s="207"/>
    </row>
    <row r="32" spans="1:7" s="173" customFormat="1" ht="7.5" customHeight="1" x14ac:dyDescent="0.25">
      <c r="A32" s="205"/>
      <c r="B32" s="206"/>
      <c r="C32" s="208"/>
      <c r="D32" s="208"/>
      <c r="E32" s="208"/>
      <c r="F32" s="208"/>
      <c r="G32" s="207"/>
    </row>
    <row r="33" spans="1:7" s="173" customFormat="1" ht="55.5" customHeight="1" x14ac:dyDescent="0.25">
      <c r="A33" s="205"/>
      <c r="B33" s="206"/>
      <c r="C33" s="650" t="s">
        <v>663</v>
      </c>
      <c r="D33" s="650"/>
      <c r="E33" s="650"/>
      <c r="F33" s="650"/>
      <c r="G33" s="207"/>
    </row>
    <row r="34" spans="1:7" s="173" customFormat="1" ht="19.5" customHeight="1" x14ac:dyDescent="0.25">
      <c r="A34" s="205"/>
      <c r="B34" s="206"/>
      <c r="C34" s="652" t="s">
        <v>447</v>
      </c>
      <c r="D34" s="652"/>
      <c r="E34" s="652"/>
      <c r="F34" s="652"/>
      <c r="G34" s="207"/>
    </row>
    <row r="35" spans="1:7" s="173" customFormat="1" ht="36" customHeight="1" x14ac:dyDescent="0.25">
      <c r="A35" s="205"/>
      <c r="B35" s="206"/>
      <c r="C35" s="650" t="s">
        <v>448</v>
      </c>
      <c r="D35" s="650"/>
      <c r="E35" s="650"/>
      <c r="F35" s="650"/>
      <c r="G35" s="207"/>
    </row>
    <row r="36" spans="1:7" s="173" customFormat="1" ht="33" customHeight="1" x14ac:dyDescent="0.25">
      <c r="A36" s="205"/>
      <c r="B36" s="206"/>
      <c r="C36" s="650" t="s">
        <v>665</v>
      </c>
      <c r="D36" s="650"/>
      <c r="E36" s="650"/>
      <c r="F36" s="650"/>
      <c r="G36" s="207"/>
    </row>
    <row r="37" spans="1:7" s="173" customFormat="1" ht="57.6" customHeight="1" x14ac:dyDescent="0.25">
      <c r="A37" s="205"/>
      <c r="B37" s="206"/>
      <c r="C37" s="650" t="s">
        <v>664</v>
      </c>
      <c r="D37" s="650"/>
      <c r="E37" s="650"/>
      <c r="F37" s="650"/>
      <c r="G37" s="207"/>
    </row>
    <row r="38" spans="1:7" s="227" customFormat="1" ht="7.5" customHeight="1" thickBot="1" x14ac:dyDescent="0.3">
      <c r="B38" s="223"/>
      <c r="C38" s="224"/>
      <c r="D38" s="224"/>
      <c r="E38" s="224"/>
      <c r="F38" s="225"/>
      <c r="G38" s="226"/>
    </row>
  </sheetData>
  <sheetProtection algorithmName="SHA-512" hashValue="IMbt6UkOcZ5V+UtOBCWYVZcKGVolEon5IfZPwJ44fWCehyVOWMfFLwmJUeS5q15Aruh4bB7uHDZ9jMN1S1cxAQ==" saltValue="ti8q6ZnN1iLFumvEmvzWvw==" spinCount="100000" sheet="1" objects="1" scenarios="1"/>
  <mergeCells count="24">
    <mergeCell ref="C35:F35"/>
    <mergeCell ref="C36:F36"/>
    <mergeCell ref="C37:F37"/>
    <mergeCell ref="C13:F13"/>
    <mergeCell ref="C22:F22"/>
    <mergeCell ref="C31:F31"/>
    <mergeCell ref="C26:F26"/>
    <mergeCell ref="C27:F27"/>
    <mergeCell ref="C28:F28"/>
    <mergeCell ref="C29:F29"/>
    <mergeCell ref="C33:F33"/>
    <mergeCell ref="C34:F34"/>
    <mergeCell ref="C25:F25"/>
    <mergeCell ref="C11:F11"/>
    <mergeCell ref="C15:F15"/>
    <mergeCell ref="C17:F17"/>
    <mergeCell ref="C20:F20"/>
    <mergeCell ref="C24:F24"/>
    <mergeCell ref="C10:F10"/>
    <mergeCell ref="C4:F4"/>
    <mergeCell ref="C5:F5"/>
    <mergeCell ref="C7:F7"/>
    <mergeCell ref="C8:F8"/>
    <mergeCell ref="C9:F9"/>
  </mergeCells>
  <hyperlinks>
    <hyperlink ref="C20:F20" r:id="rId1" display="https://ec.europa.eu/eurostat/web/waste/methodology" xr:uid="{00000000-0004-0000-0300-000000000000}"/>
    <hyperlink ref="C29:F29" r:id="rId2" display="https://ec.europa.eu/eurostat/web/waste/legislation" xr:uid="{00000000-0004-0000-0300-000001000000}"/>
  </hyperlinks>
  <pageMargins left="0.70866141732283472" right="0.70866141732283472" top="0.74803149606299213" bottom="0.74803149606299213" header="0.31496062992125984" footer="0.31496062992125984"/>
  <pageSetup paperSize="9" scale="63" orientation="portrait" r:id="rId3"/>
  <headerFooter>
    <oddFooter>&amp;L&amp;F&amp;CPage &amp;P of &amp;N&amp;R&amp;A</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B9C337"/>
    <pageSetUpPr fitToPage="1"/>
  </sheetPr>
  <dimension ref="A1:BI64"/>
  <sheetViews>
    <sheetView workbookViewId="0"/>
  </sheetViews>
  <sheetFormatPr defaultColWidth="8.5703125" defaultRowHeight="12.75" x14ac:dyDescent="0.2"/>
  <cols>
    <col min="1" max="2" width="1.42578125" style="5" customWidth="1"/>
    <col min="3" max="3" width="4.42578125" style="5" customWidth="1"/>
    <col min="4" max="4" width="20" style="5" customWidth="1"/>
    <col min="5" max="5" width="66.5703125" style="5" customWidth="1"/>
    <col min="6" max="6" width="35.5703125" style="5" customWidth="1"/>
    <col min="7" max="7" width="1.42578125" style="5" customWidth="1"/>
    <col min="8" max="8" width="8.5703125" style="5"/>
    <col min="9" max="9" width="8.5703125" style="372"/>
    <col min="10" max="16384" width="8.5703125" style="5"/>
  </cols>
  <sheetData>
    <row r="1" spans="1:61" s="8" customFormat="1" thickBot="1" x14ac:dyDescent="0.3">
      <c r="E1" s="11"/>
      <c r="F1" s="11"/>
      <c r="G1" s="11"/>
      <c r="H1" s="11"/>
      <c r="I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row>
    <row r="2" spans="1:61" s="13" customFormat="1" ht="42" customHeight="1" x14ac:dyDescent="0.2">
      <c r="B2" s="167"/>
      <c r="C2" s="500"/>
      <c r="D2" s="199"/>
      <c r="E2" s="199"/>
      <c r="F2" s="199"/>
      <c r="G2" s="200"/>
      <c r="H2" s="12"/>
      <c r="I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row>
    <row r="3" spans="1:61" s="8" customFormat="1" ht="17.25" customHeight="1" x14ac:dyDescent="0.25">
      <c r="B3" s="174"/>
      <c r="C3" s="201"/>
      <c r="D3" s="202"/>
      <c r="E3" s="202"/>
      <c r="F3" s="163" t="str">
        <f>UPPER(Lists!K3)</f>
        <v>STATISTICAL OFFICE OF THE EUROPEAN UNION</v>
      </c>
      <c r="G3" s="203"/>
      <c r="H3" s="11"/>
      <c r="I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61" s="8" customFormat="1" ht="22.5" customHeight="1" x14ac:dyDescent="0.25">
      <c r="B4" s="174"/>
      <c r="C4" s="657" t="str">
        <f>UPPER(Lists!K7)</f>
        <v>ANNUAL REPORTING OF WASTE ELECTRICAL AND ELECTRONIC EQUIPMENT (WEEE)</v>
      </c>
      <c r="D4" s="657"/>
      <c r="E4" s="657"/>
      <c r="F4" s="657"/>
      <c r="G4" s="203"/>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row>
    <row r="5" spans="1:61" s="8" customFormat="1" ht="21.75" customHeight="1" x14ac:dyDescent="0.25">
      <c r="B5" s="176"/>
      <c r="C5" s="648" t="str">
        <f>CONCATENATE(Lists!K8," DATA COLLECTION")</f>
        <v>2024 DATA COLLECTION</v>
      </c>
      <c r="D5" s="648"/>
      <c r="E5" s="648"/>
      <c r="F5" s="648"/>
      <c r="G5" s="203"/>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row>
    <row r="6" spans="1:61" s="8" customFormat="1" ht="15" customHeight="1" thickBot="1" x14ac:dyDescent="0.3">
      <c r="B6" s="176"/>
      <c r="C6" s="178"/>
      <c r="D6" s="178"/>
      <c r="E6" s="178"/>
      <c r="F6" s="178"/>
      <c r="G6" s="203"/>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row>
    <row r="7" spans="1:61" s="173" customFormat="1" ht="39" customHeight="1" thickBot="1" x14ac:dyDescent="0.3">
      <c r="B7" s="179"/>
      <c r="C7" s="658" t="s">
        <v>436</v>
      </c>
      <c r="D7" s="658"/>
      <c r="E7" s="658"/>
      <c r="F7" s="658"/>
      <c r="G7" s="20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row>
    <row r="8" spans="1:61" s="173" customFormat="1" ht="24" customHeight="1" x14ac:dyDescent="0.25">
      <c r="A8" s="205"/>
      <c r="B8" s="206"/>
      <c r="C8" s="659" t="s">
        <v>377</v>
      </c>
      <c r="D8" s="659"/>
      <c r="E8" s="659"/>
      <c r="F8" s="659"/>
      <c r="G8" s="207"/>
      <c r="I8" s="485"/>
    </row>
    <row r="9" spans="1:61" s="228" customFormat="1" ht="18" customHeight="1" x14ac:dyDescent="0.25">
      <c r="A9" s="284"/>
      <c r="B9" s="206"/>
      <c r="C9" s="650" t="s">
        <v>437</v>
      </c>
      <c r="D9" s="650"/>
      <c r="E9" s="650"/>
      <c r="F9" s="650"/>
      <c r="G9" s="207"/>
      <c r="I9" s="486"/>
    </row>
    <row r="10" spans="1:61" s="228" customFormat="1" ht="18" customHeight="1" x14ac:dyDescent="0.25">
      <c r="A10" s="284"/>
      <c r="B10" s="206"/>
      <c r="C10" s="650" t="s">
        <v>438</v>
      </c>
      <c r="D10" s="650"/>
      <c r="E10" s="650"/>
      <c r="F10" s="650"/>
      <c r="G10" s="207"/>
      <c r="I10" s="486"/>
    </row>
    <row r="11" spans="1:61" s="173" customFormat="1" ht="9.75" customHeight="1" x14ac:dyDescent="0.25">
      <c r="A11" s="205"/>
      <c r="B11" s="206"/>
      <c r="C11" s="208"/>
      <c r="D11" s="208"/>
      <c r="E11" s="208"/>
      <c r="F11" s="208"/>
      <c r="G11" s="207"/>
      <c r="I11" s="485"/>
    </row>
    <row r="12" spans="1:61" s="173" customFormat="1" ht="5.25" customHeight="1" x14ac:dyDescent="0.25">
      <c r="A12" s="205"/>
      <c r="B12" s="206"/>
      <c r="C12" s="208"/>
      <c r="D12" s="208"/>
      <c r="E12" s="208"/>
      <c r="F12" s="208"/>
      <c r="G12" s="207"/>
      <c r="I12" s="485"/>
    </row>
    <row r="13" spans="1:61" s="173" customFormat="1" ht="17.25" customHeight="1" x14ac:dyDescent="0.25">
      <c r="A13" s="205"/>
      <c r="B13" s="206"/>
      <c r="C13" s="645" t="s">
        <v>439</v>
      </c>
      <c r="D13" s="645"/>
      <c r="E13" s="645"/>
      <c r="F13" s="645"/>
      <c r="G13" s="207"/>
      <c r="I13" s="485"/>
    </row>
    <row r="14" spans="1:61" s="173" customFormat="1" ht="6" customHeight="1" x14ac:dyDescent="0.25">
      <c r="A14" s="205"/>
      <c r="B14" s="206"/>
      <c r="C14" s="208"/>
      <c r="D14" s="208"/>
      <c r="E14" s="208"/>
      <c r="F14" s="208"/>
      <c r="G14" s="207"/>
      <c r="I14" s="485"/>
    </row>
    <row r="15" spans="1:61" s="173" customFormat="1" ht="21.6" customHeight="1" x14ac:dyDescent="0.25">
      <c r="A15" s="205"/>
      <c r="B15" s="206"/>
      <c r="C15" s="650" t="s">
        <v>786</v>
      </c>
      <c r="D15" s="650"/>
      <c r="E15" s="650"/>
      <c r="F15" s="650"/>
      <c r="G15" s="207"/>
      <c r="I15" s="485"/>
    </row>
    <row r="16" spans="1:61" s="173" customFormat="1" ht="44.85" customHeight="1" x14ac:dyDescent="0.25">
      <c r="A16" s="205"/>
      <c r="B16" s="206"/>
      <c r="C16" s="650" t="s">
        <v>863</v>
      </c>
      <c r="D16" s="650"/>
      <c r="E16" s="650"/>
      <c r="F16" s="650"/>
      <c r="G16" s="207"/>
      <c r="I16" s="485"/>
    </row>
    <row r="17" spans="1:9" s="173" customFormat="1" ht="69" customHeight="1" x14ac:dyDescent="0.25">
      <c r="A17" s="205"/>
      <c r="B17" s="206"/>
      <c r="C17" s="650" t="s">
        <v>787</v>
      </c>
      <c r="D17" s="650"/>
      <c r="E17" s="650"/>
      <c r="F17" s="650"/>
      <c r="G17" s="207"/>
      <c r="I17" s="485"/>
    </row>
    <row r="18" spans="1:9" s="173" customFormat="1" ht="62.85" customHeight="1" x14ac:dyDescent="0.25">
      <c r="A18" s="205"/>
      <c r="B18" s="206"/>
      <c r="C18" s="650" t="s">
        <v>861</v>
      </c>
      <c r="D18" s="650"/>
      <c r="E18" s="650"/>
      <c r="F18" s="650"/>
      <c r="G18" s="207"/>
      <c r="I18" s="485"/>
    </row>
    <row r="19" spans="1:9" s="173" customFormat="1" ht="3.6" customHeight="1" x14ac:dyDescent="0.25">
      <c r="A19" s="205"/>
      <c r="B19" s="206"/>
      <c r="C19" s="208"/>
      <c r="D19" s="208"/>
      <c r="E19" s="208"/>
      <c r="F19" s="208"/>
      <c r="G19" s="207"/>
      <c r="I19" s="485"/>
    </row>
    <row r="20" spans="1:9" s="173" customFormat="1" ht="17.25" customHeight="1" x14ac:dyDescent="0.25">
      <c r="A20" s="205"/>
      <c r="B20" s="206"/>
      <c r="C20" s="645" t="s">
        <v>438</v>
      </c>
      <c r="D20" s="645"/>
      <c r="E20" s="645"/>
      <c r="F20" s="645"/>
      <c r="G20" s="207"/>
      <c r="I20" s="485"/>
    </row>
    <row r="21" spans="1:9" s="173" customFormat="1" ht="7.5" customHeight="1" x14ac:dyDescent="0.25">
      <c r="A21" s="205"/>
      <c r="B21" s="206"/>
      <c r="C21" s="208"/>
      <c r="D21" s="208"/>
      <c r="E21" s="208"/>
      <c r="F21" s="208"/>
      <c r="G21" s="207"/>
      <c r="I21" s="485"/>
    </row>
    <row r="22" spans="1:9" s="173" customFormat="1" ht="29.1" customHeight="1" x14ac:dyDescent="0.25">
      <c r="A22" s="205"/>
      <c r="B22" s="206"/>
      <c r="C22" s="650" t="s">
        <v>714</v>
      </c>
      <c r="D22" s="650"/>
      <c r="E22" s="650"/>
      <c r="F22" s="650"/>
      <c r="G22" s="207"/>
      <c r="I22" s="485"/>
    </row>
    <row r="23" spans="1:9" s="173" customFormat="1" ht="29.1" customHeight="1" x14ac:dyDescent="0.25">
      <c r="A23" s="205"/>
      <c r="B23" s="206"/>
      <c r="C23" s="650" t="s">
        <v>742</v>
      </c>
      <c r="D23" s="650"/>
      <c r="E23" s="650"/>
      <c r="F23" s="650"/>
      <c r="G23" s="207"/>
      <c r="I23" s="485"/>
    </row>
    <row r="24" spans="1:9" s="288" customFormat="1" ht="28.35" customHeight="1" x14ac:dyDescent="0.25">
      <c r="A24" s="285"/>
      <c r="B24" s="286"/>
      <c r="C24" s="662" t="s">
        <v>676</v>
      </c>
      <c r="D24" s="662"/>
      <c r="E24" s="662"/>
      <c r="F24" s="662"/>
      <c r="G24" s="287"/>
      <c r="I24" s="487"/>
    </row>
    <row r="25" spans="1:9" s="288" customFormat="1" ht="22.35" customHeight="1" x14ac:dyDescent="0.25">
      <c r="A25" s="285"/>
      <c r="B25" s="286"/>
      <c r="C25" s="503"/>
      <c r="D25" s="655" t="s">
        <v>724</v>
      </c>
      <c r="E25" s="655"/>
      <c r="F25" s="655"/>
      <c r="G25" s="287"/>
      <c r="I25" s="487"/>
    </row>
    <row r="26" spans="1:9" s="288" customFormat="1" ht="114" customHeight="1" x14ac:dyDescent="0.25">
      <c r="A26" s="285"/>
      <c r="B26" s="286"/>
      <c r="C26" s="208"/>
      <c r="D26" s="661" t="s">
        <v>792</v>
      </c>
      <c r="E26" s="661"/>
      <c r="F26" s="661"/>
      <c r="G26" s="287"/>
      <c r="I26" s="487"/>
    </row>
    <row r="27" spans="1:9" s="288" customFormat="1" ht="28.35" customHeight="1" x14ac:dyDescent="0.25">
      <c r="A27" s="285"/>
      <c r="B27" s="286"/>
      <c r="C27" s="208"/>
      <c r="D27" s="655" t="s">
        <v>747</v>
      </c>
      <c r="E27" s="655"/>
      <c r="F27" s="655"/>
      <c r="G27" s="287"/>
      <c r="I27" s="487"/>
    </row>
    <row r="28" spans="1:9" s="288" customFormat="1" ht="14.25" x14ac:dyDescent="0.25">
      <c r="A28" s="285"/>
      <c r="B28" s="286"/>
      <c r="C28" s="208"/>
      <c r="D28" s="661" t="s">
        <v>748</v>
      </c>
      <c r="E28" s="661"/>
      <c r="F28" s="661"/>
      <c r="G28" s="287"/>
      <c r="I28" s="487"/>
    </row>
    <row r="29" spans="1:9" s="288" customFormat="1" ht="14.25" x14ac:dyDescent="0.25">
      <c r="A29" s="285"/>
      <c r="B29" s="286"/>
      <c r="C29" s="236"/>
      <c r="D29" s="661" t="s">
        <v>746</v>
      </c>
      <c r="E29" s="661"/>
      <c r="F29" s="661"/>
      <c r="G29" s="287"/>
      <c r="I29" s="487"/>
    </row>
    <row r="30" spans="1:9" s="288" customFormat="1" ht="28.35" customHeight="1" x14ac:dyDescent="0.25">
      <c r="A30" s="285"/>
      <c r="B30" s="286"/>
      <c r="C30" s="208"/>
      <c r="D30" s="655" t="s">
        <v>743</v>
      </c>
      <c r="E30" s="655"/>
      <c r="F30" s="655"/>
      <c r="G30" s="287"/>
      <c r="I30" s="487"/>
    </row>
    <row r="31" spans="1:9" s="288" customFormat="1" ht="30.6" customHeight="1" x14ac:dyDescent="0.25">
      <c r="A31" s="285"/>
      <c r="B31" s="286"/>
      <c r="C31" s="208"/>
      <c r="D31" s="661" t="s">
        <v>744</v>
      </c>
      <c r="E31" s="661"/>
      <c r="F31" s="661"/>
      <c r="G31" s="287"/>
      <c r="I31" s="487"/>
    </row>
    <row r="32" spans="1:9" s="288" customFormat="1" ht="85.5" customHeight="1" x14ac:dyDescent="0.25">
      <c r="A32" s="285"/>
      <c r="B32" s="286"/>
      <c r="C32" s="236"/>
      <c r="D32" s="661" t="s">
        <v>745</v>
      </c>
      <c r="E32" s="661"/>
      <c r="F32" s="661"/>
      <c r="G32" s="287"/>
      <c r="I32" s="487"/>
    </row>
    <row r="33" spans="1:9" s="288" customFormat="1" ht="15" x14ac:dyDescent="0.25">
      <c r="A33" s="285"/>
      <c r="B33" s="286"/>
      <c r="C33" s="503"/>
      <c r="D33" s="655" t="s">
        <v>802</v>
      </c>
      <c r="E33" s="655"/>
      <c r="F33" s="655"/>
      <c r="G33" s="287"/>
      <c r="I33" s="487"/>
    </row>
    <row r="34" spans="1:9" s="288" customFormat="1" ht="155.1" customHeight="1" x14ac:dyDescent="0.25">
      <c r="A34" s="285"/>
      <c r="B34" s="286"/>
      <c r="C34" s="208"/>
      <c r="D34" s="664" t="s">
        <v>801</v>
      </c>
      <c r="E34" s="664"/>
      <c r="F34" s="664"/>
      <c r="G34" s="287"/>
      <c r="I34" s="487"/>
    </row>
    <row r="35" spans="1:9" s="288" customFormat="1" ht="84" customHeight="1" x14ac:dyDescent="0.25">
      <c r="A35" s="285"/>
      <c r="B35" s="286"/>
      <c r="C35" s="236"/>
      <c r="D35" s="661" t="s">
        <v>788</v>
      </c>
      <c r="E35" s="661"/>
      <c r="F35" s="661"/>
      <c r="G35" s="287"/>
      <c r="I35" s="487"/>
    </row>
    <row r="36" spans="1:9" s="288" customFormat="1" ht="73.5" customHeight="1" x14ac:dyDescent="0.25">
      <c r="A36" s="285"/>
      <c r="B36" s="286"/>
      <c r="C36" s="503"/>
      <c r="D36" s="655" t="s">
        <v>803</v>
      </c>
      <c r="E36" s="655"/>
      <c r="F36" s="655"/>
      <c r="G36" s="287"/>
      <c r="I36" s="487"/>
    </row>
    <row r="37" spans="1:9" s="484" customFormat="1" ht="160.5" customHeight="1" x14ac:dyDescent="0.25">
      <c r="A37" s="480"/>
      <c r="B37" s="481"/>
      <c r="C37" s="482"/>
      <c r="D37" s="663" t="s">
        <v>804</v>
      </c>
      <c r="E37" s="663"/>
      <c r="F37" s="663"/>
      <c r="G37" s="483"/>
      <c r="I37" s="488"/>
    </row>
    <row r="38" spans="1:9" s="288" customFormat="1" ht="27.75" customHeight="1" x14ac:dyDescent="0.25">
      <c r="A38" s="285"/>
      <c r="B38" s="286"/>
      <c r="C38" s="208"/>
      <c r="D38" s="655" t="s">
        <v>734</v>
      </c>
      <c r="E38" s="655"/>
      <c r="F38" s="655"/>
      <c r="G38" s="287"/>
      <c r="I38" s="487"/>
    </row>
    <row r="39" spans="1:9" s="288" customFormat="1" ht="87" customHeight="1" x14ac:dyDescent="0.25">
      <c r="A39" s="285"/>
      <c r="B39" s="286"/>
      <c r="C39" s="236"/>
      <c r="D39" s="661" t="s">
        <v>791</v>
      </c>
      <c r="E39" s="661"/>
      <c r="F39" s="661"/>
      <c r="G39" s="287"/>
      <c r="I39" s="487"/>
    </row>
    <row r="40" spans="1:9" s="288" customFormat="1" ht="28.35" customHeight="1" x14ac:dyDescent="0.25">
      <c r="A40" s="285"/>
      <c r="B40" s="286"/>
      <c r="C40" s="208"/>
      <c r="D40" s="655" t="s">
        <v>749</v>
      </c>
      <c r="E40" s="655"/>
      <c r="F40" s="655"/>
      <c r="G40" s="287"/>
      <c r="I40" s="487"/>
    </row>
    <row r="41" spans="1:9" s="288" customFormat="1" ht="41.1" customHeight="1" x14ac:dyDescent="0.25">
      <c r="A41" s="285"/>
      <c r="B41" s="286"/>
      <c r="C41" s="236"/>
      <c r="D41" s="650" t="s">
        <v>735</v>
      </c>
      <c r="E41" s="650"/>
      <c r="F41" s="650"/>
      <c r="G41" s="287"/>
      <c r="I41" s="487"/>
    </row>
    <row r="42" spans="1:9" s="288" customFormat="1" ht="28.35" customHeight="1" x14ac:dyDescent="0.25">
      <c r="A42" s="285"/>
      <c r="B42" s="286"/>
      <c r="C42" s="662" t="s">
        <v>677</v>
      </c>
      <c r="D42" s="662"/>
      <c r="E42" s="662"/>
      <c r="F42" s="662"/>
      <c r="G42" s="287"/>
      <c r="I42" s="487"/>
    </row>
    <row r="43" spans="1:9" s="288" customFormat="1" ht="28.35" customHeight="1" x14ac:dyDescent="0.25">
      <c r="A43" s="285"/>
      <c r="B43" s="286"/>
      <c r="C43" s="503"/>
      <c r="D43" s="655" t="s">
        <v>752</v>
      </c>
      <c r="E43" s="655"/>
      <c r="F43" s="655"/>
      <c r="G43" s="287"/>
      <c r="I43" s="487"/>
    </row>
    <row r="44" spans="1:9" s="288" customFormat="1" ht="91.5" customHeight="1" x14ac:dyDescent="0.25">
      <c r="A44" s="285"/>
      <c r="B44" s="286"/>
      <c r="C44" s="503"/>
      <c r="D44" s="661" t="s">
        <v>790</v>
      </c>
      <c r="E44" s="661"/>
      <c r="F44" s="661"/>
      <c r="G44" s="287"/>
      <c r="I44" s="487"/>
    </row>
    <row r="45" spans="1:9" s="288" customFormat="1" ht="28.35" customHeight="1" x14ac:dyDescent="0.25">
      <c r="A45" s="285"/>
      <c r="B45" s="286"/>
      <c r="C45" s="503"/>
      <c r="D45" s="655" t="s">
        <v>812</v>
      </c>
      <c r="E45" s="655"/>
      <c r="F45" s="655"/>
      <c r="G45" s="287"/>
      <c r="I45" s="487"/>
    </row>
    <row r="46" spans="1:9" s="288" customFormat="1" ht="124.5" customHeight="1" x14ac:dyDescent="0.25">
      <c r="A46" s="285"/>
      <c r="B46" s="286"/>
      <c r="C46" s="503"/>
      <c r="D46" s="661" t="s">
        <v>806</v>
      </c>
      <c r="E46" s="661"/>
      <c r="F46" s="661"/>
      <c r="G46" s="287"/>
      <c r="I46" s="487"/>
    </row>
    <row r="47" spans="1:9" s="288" customFormat="1" ht="46.5" customHeight="1" x14ac:dyDescent="0.25">
      <c r="A47" s="285"/>
      <c r="B47" s="286"/>
      <c r="C47" s="503"/>
      <c r="D47" s="655" t="s">
        <v>807</v>
      </c>
      <c r="E47" s="655"/>
      <c r="F47" s="655"/>
      <c r="G47" s="287"/>
      <c r="I47" s="487"/>
    </row>
    <row r="48" spans="1:9" s="288" customFormat="1" ht="88.35" customHeight="1" x14ac:dyDescent="0.25">
      <c r="A48" s="285"/>
      <c r="B48" s="286"/>
      <c r="C48" s="208"/>
      <c r="D48" s="664" t="s">
        <v>789</v>
      </c>
      <c r="E48" s="664"/>
      <c r="F48" s="664"/>
      <c r="G48" s="287"/>
      <c r="I48" s="487"/>
    </row>
    <row r="49" spans="1:9" s="288" customFormat="1" ht="84" customHeight="1" x14ac:dyDescent="0.25">
      <c r="A49" s="285"/>
      <c r="B49" s="286"/>
      <c r="C49" s="236"/>
      <c r="D49" s="661" t="s">
        <v>788</v>
      </c>
      <c r="E49" s="661"/>
      <c r="F49" s="661"/>
      <c r="G49" s="287"/>
      <c r="I49" s="487"/>
    </row>
    <row r="50" spans="1:9" s="288" customFormat="1" ht="60" customHeight="1" x14ac:dyDescent="0.25">
      <c r="A50" s="285"/>
      <c r="B50" s="286"/>
      <c r="C50" s="503"/>
      <c r="D50" s="655" t="s">
        <v>808</v>
      </c>
      <c r="E50" s="655"/>
      <c r="F50" s="655"/>
      <c r="G50" s="287"/>
      <c r="I50" s="487"/>
    </row>
    <row r="51" spans="1:9" s="288" customFormat="1" ht="89.1" customHeight="1" x14ac:dyDescent="0.25">
      <c r="A51" s="285"/>
      <c r="B51" s="286"/>
      <c r="C51" s="208"/>
      <c r="D51" s="661" t="s">
        <v>793</v>
      </c>
      <c r="E51" s="661"/>
      <c r="F51" s="661"/>
      <c r="G51" s="287"/>
      <c r="I51" s="487"/>
    </row>
    <row r="52" spans="1:9" s="288" customFormat="1" ht="28.35" customHeight="1" x14ac:dyDescent="0.25">
      <c r="A52" s="285"/>
      <c r="B52" s="286"/>
      <c r="C52" s="208"/>
      <c r="D52" s="655" t="s">
        <v>809</v>
      </c>
      <c r="E52" s="655"/>
      <c r="F52" s="655"/>
      <c r="G52" s="287"/>
      <c r="I52" s="487"/>
    </row>
    <row r="53" spans="1:9" s="288" customFormat="1" ht="114.75" customHeight="1" x14ac:dyDescent="0.25">
      <c r="A53" s="285"/>
      <c r="B53" s="286"/>
      <c r="C53" s="236"/>
      <c r="D53" s="661" t="s">
        <v>810</v>
      </c>
      <c r="E53" s="661"/>
      <c r="F53" s="661"/>
      <c r="G53" s="287"/>
      <c r="I53" s="487"/>
    </row>
    <row r="54" spans="1:9" s="288" customFormat="1" ht="25.35" customHeight="1" x14ac:dyDescent="0.25">
      <c r="A54" s="285"/>
      <c r="B54" s="286"/>
      <c r="C54" s="208"/>
      <c r="D54" s="655" t="s">
        <v>749</v>
      </c>
      <c r="E54" s="655"/>
      <c r="F54" s="655"/>
      <c r="G54" s="287"/>
      <c r="I54" s="487"/>
    </row>
    <row r="55" spans="1:9" s="288" customFormat="1" ht="62.1" customHeight="1" x14ac:dyDescent="0.25">
      <c r="A55" s="285"/>
      <c r="B55" s="286"/>
      <c r="C55" s="236"/>
      <c r="D55" s="650" t="s">
        <v>811</v>
      </c>
      <c r="E55" s="650"/>
      <c r="F55" s="650"/>
      <c r="G55" s="287"/>
      <c r="I55" s="487"/>
    </row>
    <row r="56" spans="1:9" s="288" customFormat="1" ht="5.85" customHeight="1" x14ac:dyDescent="0.25">
      <c r="A56" s="285"/>
      <c r="B56" s="286"/>
      <c r="C56" s="236"/>
      <c r="D56" s="650"/>
      <c r="E56" s="650"/>
      <c r="F56" s="650"/>
      <c r="G56" s="287"/>
      <c r="I56" s="487"/>
    </row>
    <row r="57" spans="1:9" s="288" customFormat="1" ht="5.0999999999999996" customHeight="1" x14ac:dyDescent="0.25">
      <c r="A57" s="285"/>
      <c r="B57" s="286"/>
      <c r="C57" s="236"/>
      <c r="D57" s="650"/>
      <c r="E57" s="650"/>
      <c r="F57" s="650"/>
      <c r="G57" s="287"/>
      <c r="I57" s="487"/>
    </row>
    <row r="58" spans="1:9" s="288" customFormat="1" ht="4.3499999999999996" customHeight="1" x14ac:dyDescent="0.25">
      <c r="A58" s="285"/>
      <c r="B58" s="286"/>
      <c r="C58" s="236"/>
      <c r="D58" s="501"/>
      <c r="E58" s="501"/>
      <c r="F58" s="501"/>
      <c r="G58" s="287"/>
      <c r="I58" s="487"/>
    </row>
    <row r="59" spans="1:9" s="173" customFormat="1" ht="17.25" customHeight="1" x14ac:dyDescent="0.25">
      <c r="A59" s="205"/>
      <c r="B59" s="206"/>
      <c r="C59" s="645" t="s">
        <v>679</v>
      </c>
      <c r="D59" s="645"/>
      <c r="E59" s="645"/>
      <c r="F59" s="645"/>
      <c r="G59" s="207"/>
      <c r="I59" s="485"/>
    </row>
    <row r="60" spans="1:9" s="288" customFormat="1" ht="20.85" customHeight="1" x14ac:dyDescent="0.25">
      <c r="A60" s="285"/>
      <c r="B60" s="286"/>
      <c r="C60" s="662" t="s">
        <v>678</v>
      </c>
      <c r="D60" s="662"/>
      <c r="E60" s="662"/>
      <c r="F60" s="662"/>
      <c r="G60" s="287"/>
      <c r="I60" s="487"/>
    </row>
    <row r="61" spans="1:9" s="288" customFormat="1" ht="43.35" customHeight="1" x14ac:dyDescent="0.25">
      <c r="A61" s="285"/>
      <c r="B61" s="286"/>
      <c r="C61" s="236"/>
      <c r="D61" s="650" t="s">
        <v>813</v>
      </c>
      <c r="E61" s="650"/>
      <c r="F61" s="650"/>
      <c r="G61" s="287"/>
      <c r="I61" s="487"/>
    </row>
    <row r="62" spans="1:9" s="288" customFormat="1" ht="4.5" customHeight="1" x14ac:dyDescent="0.25">
      <c r="A62" s="285"/>
      <c r="B62" s="286"/>
      <c r="C62" s="236"/>
      <c r="D62" s="650"/>
      <c r="E62" s="650"/>
      <c r="F62" s="650"/>
      <c r="G62" s="287"/>
      <c r="I62" s="487"/>
    </row>
    <row r="63" spans="1:9" s="288" customFormat="1" ht="4.5" customHeight="1" x14ac:dyDescent="0.25">
      <c r="A63" s="285"/>
      <c r="B63" s="286"/>
      <c r="C63" s="208"/>
      <c r="D63" s="652"/>
      <c r="E63" s="652"/>
      <c r="F63" s="652"/>
      <c r="G63" s="287"/>
      <c r="I63" s="487"/>
    </row>
    <row r="64" spans="1:9" s="227" customFormat="1" ht="4.5" customHeight="1" thickBot="1" x14ac:dyDescent="0.3">
      <c r="B64" s="223"/>
      <c r="C64" s="224"/>
      <c r="D64" s="224"/>
      <c r="E64" s="224"/>
      <c r="F64" s="225"/>
      <c r="G64" s="226"/>
      <c r="I64" s="489"/>
    </row>
  </sheetData>
  <sheetProtection algorithmName="SHA-512" hashValue="ScmXg6Ih38TkUL/wArRi6vMwrKaKbwwIprIlW42KtJyWXTwiho6bF+d4+jLhMCqMzN3j7vHC9FdfRrWJQXZP5A==" saltValue="kQydxv/VbLNVn+MBDDxuRw==" spinCount="100000" sheet="1" selectLockedCells="1" selectUnlockedCells="1"/>
  <mergeCells count="53">
    <mergeCell ref="D63:F63"/>
    <mergeCell ref="C60:F60"/>
    <mergeCell ref="C59:F59"/>
    <mergeCell ref="D61:F61"/>
    <mergeCell ref="D62:F62"/>
    <mergeCell ref="D57:F57"/>
    <mergeCell ref="D56:F56"/>
    <mergeCell ref="D34:F34"/>
    <mergeCell ref="D33:F33"/>
    <mergeCell ref="D36:F36"/>
    <mergeCell ref="D35:F35"/>
    <mergeCell ref="D43:F43"/>
    <mergeCell ref="D44:F44"/>
    <mergeCell ref="D45:F45"/>
    <mergeCell ref="D46:F46"/>
    <mergeCell ref="D54:F54"/>
    <mergeCell ref="D55:F55"/>
    <mergeCell ref="D52:F52"/>
    <mergeCell ref="D53:F53"/>
    <mergeCell ref="D47:F47"/>
    <mergeCell ref="D48:F48"/>
    <mergeCell ref="D49:F49"/>
    <mergeCell ref="D50:F50"/>
    <mergeCell ref="D51:F51"/>
    <mergeCell ref="C22:F22"/>
    <mergeCell ref="C24:F24"/>
    <mergeCell ref="D25:F25"/>
    <mergeCell ref="D26:F26"/>
    <mergeCell ref="D29:F29"/>
    <mergeCell ref="C42:F42"/>
    <mergeCell ref="D37:F37"/>
    <mergeCell ref="D30:F30"/>
    <mergeCell ref="D32:F32"/>
    <mergeCell ref="D38:F38"/>
    <mergeCell ref="D39:F39"/>
    <mergeCell ref="D40:F40"/>
    <mergeCell ref="D31:F31"/>
    <mergeCell ref="D27:F27"/>
    <mergeCell ref="D28:F28"/>
    <mergeCell ref="D41:F41"/>
    <mergeCell ref="C4:F4"/>
    <mergeCell ref="C5:F5"/>
    <mergeCell ref="C7:F7"/>
    <mergeCell ref="C8:F8"/>
    <mergeCell ref="C9:F9"/>
    <mergeCell ref="C10:F10"/>
    <mergeCell ref="C13:F13"/>
    <mergeCell ref="C23:F23"/>
    <mergeCell ref="C16:F16"/>
    <mergeCell ref="C20:F20"/>
    <mergeCell ref="C15:F15"/>
    <mergeCell ref="C17:F17"/>
    <mergeCell ref="C18:F18"/>
  </mergeCells>
  <pageMargins left="0.70866141732283472" right="0.70866141732283472" top="0.74803149606299213" bottom="0.74803149606299213" header="0.31496062992125984" footer="0.31496062992125984"/>
  <pageSetup paperSize="9" scale="66" fitToHeight="0" orientation="portrait" r:id="rId1"/>
  <headerFooter>
    <oddFooter>&amp;L&amp;F&amp;CPage &amp;P of &amp;N&amp;R&amp;A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3">
    <tabColor rgb="FF79CDC9"/>
    <pageSetUpPr fitToPage="1"/>
  </sheetPr>
  <dimension ref="A1:BO24"/>
  <sheetViews>
    <sheetView showGridLines="0" topLeftCell="A7" zoomScaleNormal="100" workbookViewId="0">
      <selection activeCell="E9" sqref="E9"/>
    </sheetView>
  </sheetViews>
  <sheetFormatPr defaultColWidth="8.5703125" defaultRowHeight="12.75" x14ac:dyDescent="0.2"/>
  <cols>
    <col min="1" max="1" width="2.42578125" style="551" customWidth="1"/>
    <col min="2" max="2" width="1.5703125" style="551" customWidth="1"/>
    <col min="3" max="3" width="15.5703125" style="551" customWidth="1"/>
    <col min="4" max="4" width="32.5703125" style="551" customWidth="1"/>
    <col min="5" max="5" width="25.42578125" style="551" customWidth="1"/>
    <col min="6" max="6" width="2.5703125" style="551" customWidth="1"/>
    <col min="7" max="7" width="56.42578125" style="551" customWidth="1"/>
    <col min="8" max="8" width="1.42578125" style="551" customWidth="1"/>
    <col min="9" max="16384" width="8.5703125" style="551"/>
  </cols>
  <sheetData>
    <row r="1" spans="1:67" s="514" customFormat="1" thickBot="1" x14ac:dyDescent="0.3">
      <c r="E1" s="515"/>
      <c r="F1" s="515"/>
      <c r="G1" s="515"/>
      <c r="H1" s="515"/>
      <c r="I1" s="515"/>
      <c r="J1" s="515"/>
      <c r="K1" s="515"/>
      <c r="L1" s="515"/>
      <c r="M1" s="515"/>
      <c r="N1" s="515"/>
      <c r="O1" s="515"/>
      <c r="Q1" s="515"/>
      <c r="R1" s="515"/>
      <c r="S1" s="515"/>
      <c r="T1" s="515"/>
      <c r="U1" s="515"/>
      <c r="V1" s="515"/>
      <c r="W1" s="515"/>
      <c r="X1" s="515"/>
      <c r="Y1" s="515"/>
      <c r="Z1" s="515"/>
      <c r="AA1" s="515"/>
      <c r="AB1" s="515"/>
      <c r="AC1" s="515"/>
      <c r="AD1" s="515"/>
      <c r="AE1" s="515"/>
      <c r="AF1" s="515"/>
      <c r="AG1" s="515"/>
      <c r="AH1" s="515"/>
      <c r="AI1" s="515"/>
      <c r="AJ1" s="515"/>
      <c r="AK1" s="515"/>
      <c r="AL1" s="515"/>
      <c r="AM1" s="515"/>
      <c r="AN1" s="515"/>
      <c r="AO1" s="515"/>
      <c r="AP1" s="515"/>
      <c r="AQ1" s="515"/>
      <c r="AR1" s="515"/>
      <c r="AS1" s="515"/>
      <c r="AT1" s="515"/>
      <c r="AU1" s="515"/>
      <c r="AV1" s="515"/>
      <c r="AW1" s="515"/>
      <c r="AX1" s="515"/>
      <c r="AY1" s="515"/>
      <c r="AZ1" s="515"/>
      <c r="BA1" s="515"/>
      <c r="BB1" s="515"/>
      <c r="BC1" s="515"/>
      <c r="BD1" s="515"/>
      <c r="BE1" s="515"/>
      <c r="BF1" s="515"/>
      <c r="BG1" s="515"/>
      <c r="BH1" s="515"/>
      <c r="BI1" s="515"/>
      <c r="BJ1" s="515"/>
      <c r="BK1" s="515"/>
      <c r="BL1" s="515"/>
    </row>
    <row r="2" spans="1:67" s="516" customFormat="1" ht="42" customHeight="1" x14ac:dyDescent="0.2">
      <c r="B2" s="517"/>
      <c r="C2" s="518"/>
      <c r="D2" s="519"/>
      <c r="E2" s="519"/>
      <c r="F2" s="519"/>
      <c r="G2" s="519"/>
      <c r="H2" s="520"/>
      <c r="I2" s="521"/>
      <c r="J2" s="521"/>
      <c r="K2" s="521"/>
      <c r="L2" s="521"/>
      <c r="M2" s="521"/>
      <c r="N2" s="521"/>
      <c r="O2" s="521"/>
      <c r="Q2" s="521"/>
      <c r="R2" s="521"/>
      <c r="S2" s="521"/>
      <c r="T2" s="521"/>
      <c r="U2" s="521"/>
      <c r="V2" s="521"/>
      <c r="W2" s="521"/>
      <c r="X2" s="521"/>
      <c r="Y2" s="521"/>
      <c r="Z2" s="521"/>
      <c r="AA2" s="521"/>
      <c r="AB2" s="521"/>
      <c r="AC2" s="521"/>
      <c r="AD2" s="521"/>
      <c r="AE2" s="521"/>
      <c r="AF2" s="521"/>
      <c r="AG2" s="521"/>
      <c r="AH2" s="521"/>
      <c r="AI2" s="521"/>
      <c r="AJ2" s="521"/>
      <c r="AK2" s="521"/>
      <c r="AL2" s="521"/>
      <c r="AM2" s="521"/>
      <c r="AN2" s="521"/>
      <c r="AO2" s="521"/>
      <c r="AP2" s="521"/>
      <c r="AQ2" s="521"/>
      <c r="AR2" s="521"/>
      <c r="AS2" s="521"/>
      <c r="AT2" s="521"/>
      <c r="AU2" s="521"/>
      <c r="AV2" s="521"/>
      <c r="AW2" s="521"/>
      <c r="AX2" s="521"/>
      <c r="AY2" s="521"/>
      <c r="AZ2" s="521"/>
      <c r="BA2" s="521"/>
      <c r="BB2" s="521"/>
      <c r="BC2" s="521"/>
      <c r="BD2" s="521"/>
      <c r="BE2" s="521"/>
      <c r="BF2" s="521"/>
      <c r="BG2" s="521"/>
      <c r="BH2" s="521"/>
      <c r="BI2" s="521"/>
      <c r="BJ2" s="521"/>
      <c r="BK2" s="521"/>
      <c r="BL2" s="521"/>
    </row>
    <row r="3" spans="1:67" s="514" customFormat="1" ht="17.25" customHeight="1" x14ac:dyDescent="0.25">
      <c r="B3" s="522"/>
      <c r="C3" s="523"/>
      <c r="D3" s="524"/>
      <c r="E3" s="524"/>
      <c r="F3" s="524"/>
      <c r="G3" s="525" t="str">
        <f>UPPER(Lists!K3)</f>
        <v>STATISTICAL OFFICE OF THE EUROPEAN UNION</v>
      </c>
      <c r="H3" s="526"/>
      <c r="I3" s="515"/>
      <c r="J3" s="515"/>
      <c r="K3" s="515"/>
      <c r="L3" s="515"/>
      <c r="M3" s="515"/>
      <c r="N3" s="515"/>
      <c r="O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15"/>
      <c r="BA3" s="515"/>
      <c r="BB3" s="515"/>
      <c r="BC3" s="515"/>
      <c r="BD3" s="515"/>
      <c r="BE3" s="515"/>
      <c r="BF3" s="515"/>
      <c r="BG3" s="515"/>
      <c r="BH3" s="515"/>
      <c r="BI3" s="515"/>
      <c r="BJ3" s="515"/>
      <c r="BK3" s="515"/>
      <c r="BL3" s="515"/>
    </row>
    <row r="4" spans="1:67" s="514" customFormat="1" ht="22.35" customHeight="1" x14ac:dyDescent="0.25">
      <c r="B4" s="522"/>
      <c r="C4" s="670" t="str">
        <f>UPPER(Lists!K7)</f>
        <v>ANNUAL REPORTING OF WASTE ELECTRICAL AND ELECTRONIC EQUIPMENT (WEEE)</v>
      </c>
      <c r="D4" s="670"/>
      <c r="E4" s="670"/>
      <c r="F4" s="670"/>
      <c r="G4" s="670"/>
      <c r="H4" s="526"/>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515"/>
      <c r="AQ4" s="515"/>
      <c r="AR4" s="515"/>
      <c r="AS4" s="515"/>
      <c r="AT4" s="515"/>
      <c r="AU4" s="515"/>
      <c r="AV4" s="515"/>
      <c r="AW4" s="515"/>
      <c r="AX4" s="515"/>
      <c r="AY4" s="515"/>
      <c r="AZ4" s="515"/>
      <c r="BA4" s="515"/>
      <c r="BB4" s="515"/>
      <c r="BC4" s="515"/>
      <c r="BD4" s="515"/>
      <c r="BE4" s="515"/>
      <c r="BF4" s="515"/>
      <c r="BG4" s="515"/>
      <c r="BH4" s="515"/>
      <c r="BI4" s="515"/>
      <c r="BJ4" s="515"/>
      <c r="BK4" s="515"/>
      <c r="BL4" s="515"/>
      <c r="BM4" s="515"/>
      <c r="BN4" s="515"/>
      <c r="BO4" s="515"/>
    </row>
    <row r="5" spans="1:67" s="514" customFormat="1" ht="22.35" customHeight="1" x14ac:dyDescent="0.25">
      <c r="B5" s="527"/>
      <c r="C5" s="671" t="str">
        <f>CONCATENATE(Lists!K8," DATA COLLECTION")</f>
        <v>2024 DATA COLLECTION</v>
      </c>
      <c r="D5" s="671"/>
      <c r="E5" s="671"/>
      <c r="F5" s="671"/>
      <c r="G5" s="671"/>
      <c r="H5" s="526"/>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5"/>
      <c r="AX5" s="515"/>
      <c r="AY5" s="515"/>
      <c r="AZ5" s="515"/>
      <c r="BA5" s="515"/>
      <c r="BB5" s="515"/>
      <c r="BC5" s="515"/>
      <c r="BD5" s="515"/>
      <c r="BE5" s="515"/>
      <c r="BF5" s="515"/>
      <c r="BG5" s="515"/>
      <c r="BH5" s="515"/>
      <c r="BI5" s="515"/>
      <c r="BJ5" s="515"/>
      <c r="BK5" s="515"/>
      <c r="BL5" s="515"/>
      <c r="BM5" s="515"/>
      <c r="BN5" s="515"/>
      <c r="BO5" s="515"/>
    </row>
    <row r="6" spans="1:67" s="514" customFormat="1" ht="24" customHeight="1" thickBot="1" x14ac:dyDescent="0.3">
      <c r="B6" s="527"/>
      <c r="C6" s="528"/>
      <c r="D6" s="528"/>
      <c r="E6" s="528"/>
      <c r="F6" s="528"/>
      <c r="G6" s="528"/>
      <c r="H6" s="526"/>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5"/>
      <c r="AP6" s="515"/>
      <c r="AQ6" s="515"/>
      <c r="AR6" s="515"/>
      <c r="AS6" s="515"/>
      <c r="AT6" s="515"/>
      <c r="AU6" s="515"/>
      <c r="AV6" s="515"/>
      <c r="AW6" s="515"/>
      <c r="AX6" s="515"/>
      <c r="AY6" s="515"/>
      <c r="AZ6" s="515"/>
      <c r="BA6" s="515"/>
      <c r="BB6" s="515"/>
      <c r="BC6" s="515"/>
      <c r="BD6" s="515"/>
      <c r="BE6" s="515"/>
      <c r="BF6" s="515"/>
      <c r="BG6" s="515"/>
      <c r="BH6" s="515"/>
      <c r="BI6" s="515"/>
      <c r="BJ6" s="515"/>
      <c r="BK6" s="515"/>
      <c r="BL6" s="515"/>
      <c r="BM6" s="515"/>
      <c r="BN6" s="515"/>
      <c r="BO6" s="515"/>
    </row>
    <row r="7" spans="1:67" s="514" customFormat="1" ht="39" customHeight="1" thickBot="1" x14ac:dyDescent="0.3">
      <c r="B7" s="529"/>
      <c r="C7" s="672" t="s">
        <v>401</v>
      </c>
      <c r="D7" s="672"/>
      <c r="E7" s="672"/>
      <c r="F7" s="672"/>
      <c r="G7" s="672"/>
      <c r="H7" s="526"/>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5"/>
      <c r="AN7" s="515"/>
      <c r="AO7" s="515"/>
      <c r="AP7" s="515"/>
      <c r="AQ7" s="515"/>
      <c r="AR7" s="515"/>
      <c r="AS7" s="515"/>
      <c r="AT7" s="515"/>
      <c r="AU7" s="515"/>
      <c r="AV7" s="515"/>
      <c r="AW7" s="515"/>
      <c r="AX7" s="515"/>
      <c r="AY7" s="515"/>
      <c r="AZ7" s="515"/>
      <c r="BA7" s="515"/>
      <c r="BB7" s="515"/>
      <c r="BC7" s="515"/>
      <c r="BD7" s="515"/>
      <c r="BE7" s="515"/>
      <c r="BF7" s="515"/>
      <c r="BG7" s="515"/>
      <c r="BH7" s="515"/>
      <c r="BI7" s="515"/>
      <c r="BJ7" s="515"/>
      <c r="BK7" s="515"/>
      <c r="BL7" s="515"/>
      <c r="BM7" s="515"/>
      <c r="BN7" s="515"/>
      <c r="BO7" s="515"/>
    </row>
    <row r="8" spans="1:67" s="514" customFormat="1" ht="14.25" customHeight="1" x14ac:dyDescent="0.25">
      <c r="B8" s="529"/>
      <c r="C8" s="530"/>
      <c r="D8" s="530"/>
      <c r="E8" s="530"/>
      <c r="F8" s="530"/>
      <c r="G8" s="530"/>
      <c r="H8" s="526"/>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5"/>
      <c r="AU8" s="515"/>
      <c r="AV8" s="515"/>
      <c r="AW8" s="515"/>
      <c r="AX8" s="515"/>
      <c r="AY8" s="515"/>
      <c r="AZ8" s="515"/>
      <c r="BA8" s="515"/>
      <c r="BB8" s="515"/>
      <c r="BC8" s="515"/>
      <c r="BD8" s="515"/>
      <c r="BE8" s="515"/>
      <c r="BF8" s="515"/>
      <c r="BG8" s="515"/>
      <c r="BH8" s="515"/>
      <c r="BI8" s="515"/>
      <c r="BJ8" s="515"/>
      <c r="BK8" s="515"/>
      <c r="BL8" s="515"/>
      <c r="BM8" s="515"/>
      <c r="BN8" s="515"/>
      <c r="BO8" s="515"/>
    </row>
    <row r="9" spans="1:67" s="537" customFormat="1" ht="18" customHeight="1" x14ac:dyDescent="0.25">
      <c r="A9" s="531"/>
      <c r="B9" s="532"/>
      <c r="C9" s="533" t="s">
        <v>118</v>
      </c>
      <c r="D9" s="533"/>
      <c r="E9" s="641" t="s">
        <v>60</v>
      </c>
      <c r="F9" s="534"/>
      <c r="G9" s="535" t="str">
        <f>IF(E9="","",VLOOKUP(E9,Lists!A2:B40,2,FALSE))</f>
        <v>LU</v>
      </c>
      <c r="H9" s="536"/>
    </row>
    <row r="10" spans="1:67" s="537" customFormat="1" ht="17.25" customHeight="1" x14ac:dyDescent="0.2">
      <c r="A10" s="538"/>
      <c r="B10" s="539"/>
      <c r="C10" s="533" t="s">
        <v>402</v>
      </c>
      <c r="D10" s="540"/>
      <c r="E10" s="619">
        <v>2022</v>
      </c>
      <c r="F10" s="534"/>
      <c r="G10" s="540"/>
      <c r="H10" s="536"/>
    </row>
    <row r="11" spans="1:67" s="537" customFormat="1" ht="30.6" customHeight="1" x14ac:dyDescent="0.25">
      <c r="A11" s="531"/>
      <c r="B11" s="532"/>
      <c r="C11" s="541" t="str">
        <f>CONCATENATE("The due date for reporting is ",Lists!K10)</f>
        <v>The due date for reporting is 30 June 2024</v>
      </c>
      <c r="D11" s="541"/>
      <c r="E11" s="542"/>
      <c r="F11" s="541"/>
      <c r="G11" s="543"/>
      <c r="H11" s="536"/>
    </row>
    <row r="12" spans="1:67" s="514" customFormat="1" ht="18" customHeight="1" x14ac:dyDescent="0.2">
      <c r="A12" s="544"/>
      <c r="B12" s="545"/>
      <c r="C12" s="673" t="str">
        <f>"Who is the primary contact point for the data collection '" &amp;  Lists!K7&amp;"' in your country?"</f>
        <v>Who is the primary contact point for the data collection 'Annual reporting of waste electrical and electronic equipment (WEEE)' in your country?</v>
      </c>
      <c r="D12" s="673"/>
      <c r="E12" s="673"/>
      <c r="F12" s="673"/>
      <c r="G12" s="673"/>
      <c r="H12" s="546"/>
    </row>
    <row r="13" spans="1:67" s="537" customFormat="1" ht="5.25" customHeight="1" x14ac:dyDescent="0.2">
      <c r="A13" s="531"/>
      <c r="B13" s="532"/>
      <c r="C13" s="547"/>
      <c r="D13" s="547"/>
      <c r="E13" s="547"/>
      <c r="F13" s="547"/>
      <c r="G13" s="548"/>
      <c r="H13" s="536"/>
    </row>
    <row r="14" spans="1:67" s="537" customFormat="1" ht="17.25" customHeight="1" x14ac:dyDescent="0.2">
      <c r="A14" s="531"/>
      <c r="B14" s="532"/>
      <c r="C14" s="549" t="s">
        <v>120</v>
      </c>
      <c r="D14" s="665"/>
      <c r="E14" s="666"/>
      <c r="F14" s="666"/>
      <c r="G14" s="666"/>
      <c r="H14" s="536"/>
    </row>
    <row r="15" spans="1:67" s="537" customFormat="1" ht="4.5" customHeight="1" x14ac:dyDescent="0.2">
      <c r="A15" s="531"/>
      <c r="B15" s="532"/>
      <c r="C15" s="549"/>
      <c r="D15" s="550"/>
      <c r="E15" s="550"/>
      <c r="F15" s="550"/>
      <c r="G15" s="548"/>
      <c r="H15" s="536"/>
    </row>
    <row r="16" spans="1:67" s="537" customFormat="1" ht="17.25" customHeight="1" x14ac:dyDescent="0.2">
      <c r="A16" s="531"/>
      <c r="B16" s="532"/>
      <c r="C16" s="549" t="s">
        <v>121</v>
      </c>
      <c r="D16" s="665" t="s">
        <v>908</v>
      </c>
      <c r="E16" s="666"/>
      <c r="F16" s="666"/>
      <c r="G16" s="666"/>
      <c r="H16" s="536"/>
    </row>
    <row r="17" spans="1:8" s="537" customFormat="1" ht="5.25" customHeight="1" x14ac:dyDescent="0.2">
      <c r="A17" s="531"/>
      <c r="B17" s="532"/>
      <c r="C17" s="549"/>
      <c r="D17" s="550"/>
      <c r="E17" s="550"/>
      <c r="F17" s="550"/>
      <c r="G17" s="548"/>
      <c r="H17" s="536"/>
    </row>
    <row r="18" spans="1:8" s="537" customFormat="1" ht="17.25" customHeight="1" x14ac:dyDescent="0.2">
      <c r="A18" s="531"/>
      <c r="B18" s="532"/>
      <c r="C18" s="549" t="s">
        <v>122</v>
      </c>
      <c r="D18" s="665" t="s">
        <v>909</v>
      </c>
      <c r="E18" s="666"/>
      <c r="F18" s="666"/>
      <c r="G18" s="666"/>
      <c r="H18" s="536"/>
    </row>
    <row r="19" spans="1:8" s="537" customFormat="1" ht="3.75" customHeight="1" x14ac:dyDescent="0.2">
      <c r="A19" s="531"/>
      <c r="B19" s="532"/>
      <c r="C19" s="549"/>
      <c r="D19" s="550"/>
      <c r="E19" s="550"/>
      <c r="F19" s="550"/>
      <c r="G19" s="548"/>
      <c r="H19" s="536"/>
    </row>
    <row r="20" spans="1:8" s="537" customFormat="1" ht="17.25" customHeight="1" x14ac:dyDescent="0.2">
      <c r="A20" s="531"/>
      <c r="B20" s="532"/>
      <c r="C20" s="549" t="s">
        <v>123</v>
      </c>
      <c r="D20" s="667" t="s">
        <v>910</v>
      </c>
      <c r="E20" s="668"/>
      <c r="F20" s="668"/>
      <c r="G20" s="668"/>
      <c r="H20" s="536"/>
    </row>
    <row r="21" spans="1:8" s="537" customFormat="1" ht="5.25" customHeight="1" x14ac:dyDescent="0.2">
      <c r="A21" s="538"/>
      <c r="B21" s="539"/>
      <c r="C21" s="549"/>
      <c r="D21" s="550"/>
      <c r="E21" s="550"/>
      <c r="F21" s="550"/>
      <c r="G21" s="548"/>
      <c r="H21" s="536"/>
    </row>
    <row r="22" spans="1:8" s="537" customFormat="1" ht="17.25" customHeight="1" x14ac:dyDescent="0.2">
      <c r="A22" s="531"/>
      <c r="B22" s="532"/>
      <c r="C22" s="549" t="s">
        <v>124</v>
      </c>
      <c r="D22" s="665" t="s">
        <v>944</v>
      </c>
      <c r="E22" s="666"/>
      <c r="F22" s="666"/>
      <c r="G22" s="666"/>
      <c r="H22" s="536"/>
    </row>
    <row r="23" spans="1:8" s="537" customFormat="1" ht="30" customHeight="1" x14ac:dyDescent="0.25">
      <c r="A23" s="531"/>
      <c r="B23" s="532"/>
      <c r="C23" s="669" t="s">
        <v>125</v>
      </c>
      <c r="D23" s="669"/>
      <c r="E23" s="669"/>
      <c r="F23" s="669"/>
      <c r="G23" s="669"/>
      <c r="H23" s="536"/>
    </row>
    <row r="24" spans="1:8" ht="13.5" thickBot="1" x14ac:dyDescent="0.25">
      <c r="B24" s="552"/>
      <c r="C24" s="553"/>
      <c r="D24" s="553"/>
      <c r="E24" s="553"/>
      <c r="F24" s="553"/>
      <c r="G24" s="553"/>
      <c r="H24" s="554"/>
    </row>
  </sheetData>
  <sheetProtection algorithmName="SHA-512" hashValue="G5U1AdXoc6sw6nI/9Xpwg7OVswze3Va1olM1HEYjz4In6Fzi1eB279607NxwC64cZKFrJdVznCMlSDBg9ngb9Q==" saltValue="iIXjpIHxWkuogTD7vxG3Zw==" spinCount="100000" sheet="1" objects="1" scenarios="1" selectLockedCells="1"/>
  <mergeCells count="10">
    <mergeCell ref="D18:G18"/>
    <mergeCell ref="D20:G20"/>
    <mergeCell ref="D22:G22"/>
    <mergeCell ref="C23:G23"/>
    <mergeCell ref="C4:G4"/>
    <mergeCell ref="C5:G5"/>
    <mergeCell ref="C7:G7"/>
    <mergeCell ref="C12:G12"/>
    <mergeCell ref="D14:G14"/>
    <mergeCell ref="D16:G16"/>
  </mergeCells>
  <pageMargins left="0.23622047244094491" right="0.23622047244094491" top="0.74803149606299213" bottom="0.74803149606299213" header="0.31496062992125984" footer="0.31496062992125984"/>
  <pageSetup paperSize="9" orientation="landscape" r:id="rId1"/>
  <headerFooter>
    <oddFooter>&amp;L&amp;F&amp;CPage &amp;P of &amp;N&amp;R&amp;A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Lists!$A$2:$A$40</xm:f>
          </x14:formula1>
          <xm:sqref>E9</xm:sqref>
        </x14:dataValidation>
        <x14:dataValidation type="list" allowBlank="1" showInputMessage="1" showErrorMessage="1" xr:uid="{00000000-0002-0000-0500-000001000000}">
          <x14:formula1>
            <xm:f>Lists!$O$2:$O$6</xm:f>
          </x14:formula1>
          <xm:sqref>E10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9CDC9"/>
    <pageSetUpPr fitToPage="1"/>
  </sheetPr>
  <dimension ref="B1:F59"/>
  <sheetViews>
    <sheetView showGridLines="0" workbookViewId="0">
      <selection activeCell="E9" sqref="E9"/>
    </sheetView>
  </sheetViews>
  <sheetFormatPr defaultColWidth="9.42578125" defaultRowHeight="14.25" x14ac:dyDescent="0.2"/>
  <cols>
    <col min="1" max="1" width="1.42578125" style="555" customWidth="1"/>
    <col min="2" max="2" width="0.5703125" style="555" customWidth="1"/>
    <col min="3" max="3" width="2.42578125" style="555" customWidth="1"/>
    <col min="4" max="4" width="7.42578125" style="556" customWidth="1"/>
    <col min="5" max="5" width="130.5703125" style="555" customWidth="1"/>
    <col min="6" max="6" width="2.42578125" style="555" customWidth="1"/>
    <col min="7" max="16384" width="9.42578125" style="555"/>
  </cols>
  <sheetData>
    <row r="1" spans="2:6" ht="9.75" customHeight="1" thickBot="1" x14ac:dyDescent="0.25"/>
    <row r="2" spans="2:6" ht="36" customHeight="1" x14ac:dyDescent="0.25">
      <c r="C2" s="557"/>
      <c r="D2" s="674"/>
      <c r="E2" s="674"/>
      <c r="F2" s="558"/>
    </row>
    <row r="3" spans="2:6" s="559" customFormat="1" ht="23.25" customHeight="1" x14ac:dyDescent="0.2">
      <c r="C3" s="560"/>
      <c r="D3" s="561"/>
      <c r="E3" s="562" t="str">
        <f>UPPER(Lists!K3)</f>
        <v>STATISTICAL OFFICE OF THE EUROPEAN UNION</v>
      </c>
      <c r="F3" s="563"/>
    </row>
    <row r="4" spans="2:6" ht="21.75" customHeight="1" x14ac:dyDescent="0.2">
      <c r="C4" s="532"/>
      <c r="D4" s="675" t="str">
        <f>UPPER(Lists!K7)</f>
        <v>ANNUAL REPORTING OF WASTE ELECTRICAL AND ELECTRONIC EQUIPMENT (WEEE)</v>
      </c>
      <c r="E4" s="675"/>
      <c r="F4" s="536"/>
    </row>
    <row r="5" spans="2:6" ht="18" customHeight="1" x14ac:dyDescent="0.2">
      <c r="C5" s="532"/>
      <c r="D5" s="676" t="str">
        <f>CONCATENATE(Lists!K8," DATA COLLECTION")</f>
        <v>2024 DATA COLLECTION</v>
      </c>
      <c r="E5" s="676"/>
      <c r="F5" s="536"/>
    </row>
    <row r="6" spans="2:6" ht="9" customHeight="1" x14ac:dyDescent="0.2">
      <c r="C6" s="532"/>
      <c r="D6" s="564"/>
      <c r="E6" s="564"/>
      <c r="F6" s="536"/>
    </row>
    <row r="7" spans="2:6" ht="35.25" customHeight="1" x14ac:dyDescent="0.2">
      <c r="C7" s="532"/>
      <c r="D7" s="677" t="s">
        <v>692</v>
      </c>
      <c r="E7" s="677"/>
      <c r="F7" s="536"/>
    </row>
    <row r="8" spans="2:6" ht="30.75" customHeight="1" x14ac:dyDescent="0.2">
      <c r="C8" s="532"/>
      <c r="D8" s="678" t="str">
        <f>IF('GETTING STARTED'!E9="","",'GETTING STARTED'!E9)</f>
        <v>Luxembourg</v>
      </c>
      <c r="E8" s="678"/>
      <c r="F8" s="536"/>
    </row>
    <row r="9" spans="2:6" ht="20.25" customHeight="1" x14ac:dyDescent="0.2">
      <c r="B9" s="1"/>
      <c r="C9" s="229"/>
      <c r="D9" s="230">
        <v>1</v>
      </c>
      <c r="E9" s="231" t="s">
        <v>911</v>
      </c>
      <c r="F9" s="536"/>
    </row>
    <row r="10" spans="2:6" ht="20.25" customHeight="1" x14ac:dyDescent="0.2">
      <c r="B10" s="1"/>
      <c r="C10" s="229"/>
      <c r="D10" s="230">
        <v>2</v>
      </c>
      <c r="E10" s="232" t="s">
        <v>921</v>
      </c>
      <c r="F10" s="536"/>
    </row>
    <row r="11" spans="2:6" ht="20.25" customHeight="1" x14ac:dyDescent="0.2">
      <c r="B11" s="1"/>
      <c r="C11" s="229"/>
      <c r="D11" s="233">
        <v>3</v>
      </c>
      <c r="E11" s="232" t="s">
        <v>922</v>
      </c>
      <c r="F11" s="536"/>
    </row>
    <row r="12" spans="2:6" ht="20.25" customHeight="1" x14ac:dyDescent="0.2">
      <c r="B12" s="1"/>
      <c r="C12" s="229"/>
      <c r="D12" s="233">
        <v>4</v>
      </c>
      <c r="E12" s="2"/>
      <c r="F12" s="536"/>
    </row>
    <row r="13" spans="2:6" ht="20.25" customHeight="1" x14ac:dyDescent="0.2">
      <c r="B13" s="1"/>
      <c r="C13" s="229"/>
      <c r="D13" s="230">
        <v>5</v>
      </c>
      <c r="E13" s="2"/>
      <c r="F13" s="536"/>
    </row>
    <row r="14" spans="2:6" ht="20.25" customHeight="1" x14ac:dyDescent="0.2">
      <c r="B14" s="1"/>
      <c r="C14" s="229"/>
      <c r="D14" s="230">
        <v>6</v>
      </c>
      <c r="E14" s="2"/>
      <c r="F14" s="536"/>
    </row>
    <row r="15" spans="2:6" ht="20.25" customHeight="1" x14ac:dyDescent="0.2">
      <c r="B15" s="1"/>
      <c r="C15" s="229"/>
      <c r="D15" s="230">
        <v>7</v>
      </c>
      <c r="E15" s="2"/>
      <c r="F15" s="536"/>
    </row>
    <row r="16" spans="2:6" ht="20.25" customHeight="1" x14ac:dyDescent="0.2">
      <c r="B16" s="1"/>
      <c r="C16" s="229"/>
      <c r="D16" s="230">
        <v>8</v>
      </c>
      <c r="E16" s="2"/>
      <c r="F16" s="536"/>
    </row>
    <row r="17" spans="2:6" ht="20.25" customHeight="1" x14ac:dyDescent="0.2">
      <c r="B17" s="1"/>
      <c r="C17" s="229"/>
      <c r="D17" s="230">
        <v>9</v>
      </c>
      <c r="E17" s="2"/>
      <c r="F17" s="536"/>
    </row>
    <row r="18" spans="2:6" ht="20.25" customHeight="1" x14ac:dyDescent="0.2">
      <c r="B18" s="1"/>
      <c r="C18" s="229"/>
      <c r="D18" s="230">
        <v>10</v>
      </c>
      <c r="E18" s="234"/>
      <c r="F18" s="536"/>
    </row>
    <row r="19" spans="2:6" ht="20.25" customHeight="1" x14ac:dyDescent="0.2">
      <c r="B19" s="1"/>
      <c r="C19" s="229"/>
      <c r="D19" s="230">
        <v>11</v>
      </c>
      <c r="E19" s="234"/>
      <c r="F19" s="536"/>
    </row>
    <row r="20" spans="2:6" ht="20.25" customHeight="1" x14ac:dyDescent="0.2">
      <c r="B20" s="1"/>
      <c r="C20" s="229"/>
      <c r="D20" s="230">
        <v>12</v>
      </c>
      <c r="E20" s="234"/>
      <c r="F20" s="536"/>
    </row>
    <row r="21" spans="2:6" ht="20.25" customHeight="1" x14ac:dyDescent="0.2">
      <c r="B21" s="1"/>
      <c r="C21" s="229"/>
      <c r="D21" s="230">
        <v>13</v>
      </c>
      <c r="E21" s="234"/>
      <c r="F21" s="536"/>
    </row>
    <row r="22" spans="2:6" ht="20.25" customHeight="1" x14ac:dyDescent="0.2">
      <c r="B22" s="1"/>
      <c r="C22" s="229"/>
      <c r="D22" s="230">
        <v>14</v>
      </c>
      <c r="E22" s="234"/>
      <c r="F22" s="536"/>
    </row>
    <row r="23" spans="2:6" ht="20.25" customHeight="1" x14ac:dyDescent="0.2">
      <c r="B23" s="1"/>
      <c r="C23" s="229"/>
      <c r="D23" s="230">
        <v>15</v>
      </c>
      <c r="E23" s="234"/>
      <c r="F23" s="536"/>
    </row>
    <row r="24" spans="2:6" ht="20.25" customHeight="1" x14ac:dyDescent="0.2">
      <c r="B24" s="1"/>
      <c r="C24" s="229"/>
      <c r="D24" s="230">
        <v>16</v>
      </c>
      <c r="E24" s="234"/>
      <c r="F24" s="536"/>
    </row>
    <row r="25" spans="2:6" ht="20.25" customHeight="1" x14ac:dyDescent="0.2">
      <c r="B25" s="1"/>
      <c r="C25" s="229"/>
      <c r="D25" s="230">
        <v>17</v>
      </c>
      <c r="E25" s="234"/>
      <c r="F25" s="536"/>
    </row>
    <row r="26" spans="2:6" ht="20.25" customHeight="1" x14ac:dyDescent="0.2">
      <c r="B26" s="1"/>
      <c r="C26" s="229"/>
      <c r="D26" s="230">
        <v>18</v>
      </c>
      <c r="E26" s="234"/>
      <c r="F26" s="536"/>
    </row>
    <row r="27" spans="2:6" ht="20.25" customHeight="1" x14ac:dyDescent="0.2">
      <c r="B27" s="1"/>
      <c r="C27" s="229"/>
      <c r="D27" s="230">
        <v>19</v>
      </c>
      <c r="E27" s="234"/>
      <c r="F27" s="536"/>
    </row>
    <row r="28" spans="2:6" ht="20.25" customHeight="1" x14ac:dyDescent="0.2">
      <c r="B28" s="1"/>
      <c r="C28" s="229"/>
      <c r="D28" s="230">
        <v>20</v>
      </c>
      <c r="E28" s="234"/>
      <c r="F28" s="536"/>
    </row>
    <row r="29" spans="2:6" ht="20.25" customHeight="1" x14ac:dyDescent="0.2">
      <c r="B29" s="1"/>
      <c r="C29" s="229"/>
      <c r="D29" s="230">
        <v>21</v>
      </c>
      <c r="E29" s="234"/>
      <c r="F29" s="536"/>
    </row>
    <row r="30" spans="2:6" ht="20.25" customHeight="1" x14ac:dyDescent="0.2">
      <c r="B30" s="1"/>
      <c r="C30" s="229"/>
      <c r="D30" s="230">
        <v>22</v>
      </c>
      <c r="E30" s="234"/>
      <c r="F30" s="536"/>
    </row>
    <row r="31" spans="2:6" ht="20.25" customHeight="1" x14ac:dyDescent="0.2">
      <c r="B31" s="1"/>
      <c r="C31" s="229"/>
      <c r="D31" s="230">
        <v>23</v>
      </c>
      <c r="E31" s="234"/>
      <c r="F31" s="536"/>
    </row>
    <row r="32" spans="2:6" ht="20.25" customHeight="1" x14ac:dyDescent="0.2">
      <c r="B32" s="1"/>
      <c r="C32" s="229"/>
      <c r="D32" s="230">
        <v>24</v>
      </c>
      <c r="E32" s="234"/>
      <c r="F32" s="536"/>
    </row>
    <row r="33" spans="2:6" ht="20.25" customHeight="1" x14ac:dyDescent="0.2">
      <c r="B33" s="1"/>
      <c r="C33" s="229"/>
      <c r="D33" s="230">
        <v>25</v>
      </c>
      <c r="E33" s="234"/>
      <c r="F33" s="536"/>
    </row>
    <row r="34" spans="2:6" ht="20.25" customHeight="1" x14ac:dyDescent="0.2">
      <c r="B34" s="1"/>
      <c r="C34" s="229"/>
      <c r="D34" s="230">
        <v>26</v>
      </c>
      <c r="E34" s="234"/>
      <c r="F34" s="536"/>
    </row>
    <row r="35" spans="2:6" ht="20.25" customHeight="1" x14ac:dyDescent="0.2">
      <c r="B35" s="1"/>
      <c r="C35" s="229"/>
      <c r="D35" s="230">
        <v>27</v>
      </c>
      <c r="E35" s="234"/>
      <c r="F35" s="536"/>
    </row>
    <row r="36" spans="2:6" ht="20.25" customHeight="1" x14ac:dyDescent="0.2">
      <c r="B36" s="1"/>
      <c r="C36" s="229"/>
      <c r="D36" s="230">
        <v>28</v>
      </c>
      <c r="E36" s="234"/>
      <c r="F36" s="536"/>
    </row>
    <row r="37" spans="2:6" ht="20.25" customHeight="1" x14ac:dyDescent="0.2">
      <c r="B37" s="1"/>
      <c r="C37" s="229"/>
      <c r="D37" s="230">
        <v>29</v>
      </c>
      <c r="E37" s="234"/>
      <c r="F37" s="536"/>
    </row>
    <row r="38" spans="2:6" ht="20.25" customHeight="1" x14ac:dyDescent="0.2">
      <c r="B38" s="1"/>
      <c r="C38" s="229"/>
      <c r="D38" s="230">
        <v>30</v>
      </c>
      <c r="E38" s="234"/>
      <c r="F38" s="536"/>
    </row>
    <row r="39" spans="2:6" ht="20.25" customHeight="1" x14ac:dyDescent="0.2">
      <c r="B39" s="1"/>
      <c r="C39" s="229"/>
      <c r="D39" s="230">
        <v>31</v>
      </c>
      <c r="E39" s="234"/>
      <c r="F39" s="536"/>
    </row>
    <row r="40" spans="2:6" ht="20.25" customHeight="1" x14ac:dyDescent="0.2">
      <c r="B40" s="1"/>
      <c r="C40" s="229"/>
      <c r="D40" s="230">
        <v>32</v>
      </c>
      <c r="E40" s="234"/>
      <c r="F40" s="536"/>
    </row>
    <row r="41" spans="2:6" ht="20.25" customHeight="1" x14ac:dyDescent="0.2">
      <c r="B41" s="1"/>
      <c r="C41" s="229"/>
      <c r="D41" s="230">
        <v>33</v>
      </c>
      <c r="E41" s="234"/>
      <c r="F41" s="536"/>
    </row>
    <row r="42" spans="2:6" ht="20.25" customHeight="1" x14ac:dyDescent="0.2">
      <c r="B42" s="1"/>
      <c r="C42" s="229"/>
      <c r="D42" s="230">
        <v>34</v>
      </c>
      <c r="E42" s="234"/>
      <c r="F42" s="536"/>
    </row>
    <row r="43" spans="2:6" ht="20.25" customHeight="1" x14ac:dyDescent="0.2">
      <c r="B43" s="1"/>
      <c r="C43" s="229"/>
      <c r="D43" s="230">
        <v>35</v>
      </c>
      <c r="E43" s="234"/>
      <c r="F43" s="536"/>
    </row>
    <row r="44" spans="2:6" ht="20.25" customHeight="1" x14ac:dyDescent="0.2">
      <c r="B44" s="1"/>
      <c r="C44" s="229"/>
      <c r="D44" s="230">
        <v>36</v>
      </c>
      <c r="E44" s="234"/>
      <c r="F44" s="536"/>
    </row>
    <row r="45" spans="2:6" ht="20.25" customHeight="1" x14ac:dyDescent="0.2">
      <c r="B45" s="1"/>
      <c r="C45" s="229"/>
      <c r="D45" s="230">
        <v>37</v>
      </c>
      <c r="E45" s="234"/>
      <c r="F45" s="536"/>
    </row>
    <row r="46" spans="2:6" ht="20.25" customHeight="1" x14ac:dyDescent="0.2">
      <c r="B46" s="1"/>
      <c r="C46" s="229"/>
      <c r="D46" s="230">
        <v>38</v>
      </c>
      <c r="E46" s="234"/>
      <c r="F46" s="536"/>
    </row>
    <row r="47" spans="2:6" ht="20.25" customHeight="1" x14ac:dyDescent="0.2">
      <c r="B47" s="1"/>
      <c r="C47" s="229"/>
      <c r="D47" s="230">
        <v>39</v>
      </c>
      <c r="E47" s="234"/>
      <c r="F47" s="536"/>
    </row>
    <row r="48" spans="2:6" ht="20.25" customHeight="1" x14ac:dyDescent="0.2">
      <c r="B48" s="1"/>
      <c r="C48" s="229"/>
      <c r="D48" s="230">
        <v>40</v>
      </c>
      <c r="E48" s="234"/>
      <c r="F48" s="536"/>
    </row>
    <row r="49" spans="2:6" ht="20.25" customHeight="1" x14ac:dyDescent="0.2">
      <c r="B49" s="1"/>
      <c r="C49" s="229"/>
      <c r="D49" s="230">
        <v>41</v>
      </c>
      <c r="E49" s="234"/>
      <c r="F49" s="536"/>
    </row>
    <row r="50" spans="2:6" ht="20.25" customHeight="1" x14ac:dyDescent="0.2">
      <c r="B50" s="1"/>
      <c r="C50" s="229"/>
      <c r="D50" s="230">
        <v>42</v>
      </c>
      <c r="E50" s="234"/>
      <c r="F50" s="536"/>
    </row>
    <row r="51" spans="2:6" ht="20.25" customHeight="1" x14ac:dyDescent="0.2">
      <c r="B51" s="1"/>
      <c r="C51" s="229"/>
      <c r="D51" s="230">
        <v>43</v>
      </c>
      <c r="E51" s="234"/>
      <c r="F51" s="536"/>
    </row>
    <row r="52" spans="2:6" ht="20.25" customHeight="1" x14ac:dyDescent="0.2">
      <c r="B52" s="1"/>
      <c r="C52" s="229"/>
      <c r="D52" s="230">
        <v>44</v>
      </c>
      <c r="E52" s="234"/>
      <c r="F52" s="536"/>
    </row>
    <row r="53" spans="2:6" ht="20.25" customHeight="1" x14ac:dyDescent="0.2">
      <c r="B53" s="1"/>
      <c r="C53" s="229"/>
      <c r="D53" s="230">
        <v>45</v>
      </c>
      <c r="E53" s="234"/>
      <c r="F53" s="536"/>
    </row>
    <row r="54" spans="2:6" ht="20.25" customHeight="1" x14ac:dyDescent="0.2">
      <c r="B54" s="1"/>
      <c r="C54" s="229"/>
      <c r="D54" s="230">
        <v>46</v>
      </c>
      <c r="E54" s="234"/>
      <c r="F54" s="536"/>
    </row>
    <row r="55" spans="2:6" ht="20.25" customHeight="1" x14ac:dyDescent="0.2">
      <c r="B55" s="1"/>
      <c r="C55" s="229"/>
      <c r="D55" s="230">
        <v>47</v>
      </c>
      <c r="E55" s="234"/>
      <c r="F55" s="536"/>
    </row>
    <row r="56" spans="2:6" ht="20.25" customHeight="1" x14ac:dyDescent="0.2">
      <c r="B56" s="1"/>
      <c r="C56" s="229"/>
      <c r="D56" s="230">
        <v>48</v>
      </c>
      <c r="E56" s="234"/>
      <c r="F56" s="536"/>
    </row>
    <row r="57" spans="2:6" ht="20.25" customHeight="1" x14ac:dyDescent="0.2">
      <c r="B57" s="1"/>
      <c r="C57" s="229"/>
      <c r="D57" s="230">
        <v>49</v>
      </c>
      <c r="E57" s="234"/>
      <c r="F57" s="536"/>
    </row>
    <row r="58" spans="2:6" ht="20.25" customHeight="1" x14ac:dyDescent="0.2">
      <c r="B58" s="1"/>
      <c r="C58" s="229"/>
      <c r="D58" s="230">
        <v>50</v>
      </c>
      <c r="E58" s="234"/>
      <c r="F58" s="536"/>
    </row>
    <row r="59" spans="2:6" ht="15" thickBot="1" x14ac:dyDescent="0.25">
      <c r="C59" s="565"/>
      <c r="D59" s="566"/>
      <c r="E59" s="567"/>
      <c r="F59" s="568"/>
    </row>
  </sheetData>
  <sheetProtection algorithmName="SHA-512" hashValue="/H/q+cCWpHSOdIiYf7xYHLenp0GR9RzCdzqrj9ZUAFIOd8dFW9GPbZAKaGacBoUjeqj/LqBRvmoYcQNREndElw==" saltValue="rU8nInudLTqIFoOllv2+Sg==" spinCount="100000" sheet="1" selectLockedCells="1"/>
  <mergeCells count="5">
    <mergeCell ref="D2:E2"/>
    <mergeCell ref="D4:E4"/>
    <mergeCell ref="D5:E5"/>
    <mergeCell ref="D7:E7"/>
    <mergeCell ref="D8:E8"/>
  </mergeCells>
  <pageMargins left="0.70866141732283472" right="0.70866141732283472" top="0.74803149606299213" bottom="0.74803149606299213" header="0.31496062992125984" footer="0.31496062992125984"/>
  <pageSetup paperSize="9" scale="60" fitToHeight="0" orientation="portrait" r:id="rId1"/>
  <headerFooter>
    <oddFooter>&amp;L&amp;F&amp;CPage &amp;P of &amp;N&amp;R&amp;A</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41AFAA"/>
    <pageSetUpPr fitToPage="1"/>
  </sheetPr>
  <dimension ref="A1:AX33"/>
  <sheetViews>
    <sheetView showGridLines="0" zoomScaleNormal="100" workbookViewId="0">
      <pane xSplit="6" ySplit="7" topLeftCell="G8" activePane="bottomRight" state="frozen"/>
      <selection activeCell="G8" sqref="G8"/>
      <selection pane="topRight" activeCell="G8" sqref="G8"/>
      <selection pane="bottomLeft" activeCell="G8" sqref="G8"/>
      <selection pane="bottomRight" activeCell="D1" sqref="D1"/>
    </sheetView>
  </sheetViews>
  <sheetFormatPr defaultColWidth="9.42578125" defaultRowHeight="15" x14ac:dyDescent="0.25"/>
  <cols>
    <col min="1" max="2" width="5.42578125" style="69" hidden="1" customWidth="1"/>
    <col min="3" max="3" width="5" style="69" hidden="1" customWidth="1"/>
    <col min="4" max="4" width="2.5703125" style="69" customWidth="1"/>
    <col min="5" max="5" width="15.5703125" style="69" customWidth="1"/>
    <col min="6" max="6" width="72.42578125" style="76" customWidth="1"/>
    <col min="7" max="7" width="13.42578125" style="69" customWidth="1"/>
    <col min="8" max="8" width="3.5703125" style="69" customWidth="1"/>
    <col min="9" max="9" width="2.5703125" style="69" customWidth="1"/>
    <col min="10" max="10" width="8.5703125" style="69" customWidth="1"/>
    <col min="11" max="11" width="13.42578125" style="69" customWidth="1"/>
    <col min="12" max="12" width="3.5703125" style="69" customWidth="1"/>
    <col min="13" max="13" width="2.5703125" style="69" customWidth="1"/>
    <col min="14" max="14" width="8.5703125" style="69" customWidth="1"/>
    <col min="15" max="15" width="13.42578125" style="69" customWidth="1"/>
    <col min="16" max="16" width="3.5703125" style="69" customWidth="1"/>
    <col min="17" max="17" width="2.5703125" style="69" customWidth="1"/>
    <col min="18" max="18" width="8.5703125" style="69" customWidth="1"/>
    <col min="19" max="19" width="13.42578125" style="69" customWidth="1"/>
    <col min="20" max="20" width="3.5703125" style="69" customWidth="1"/>
    <col min="21" max="21" width="2.5703125" style="69" customWidth="1"/>
    <col min="22" max="22" width="8.5703125" style="69" customWidth="1"/>
    <col min="23" max="23" width="13.42578125" style="69" customWidth="1"/>
    <col min="24" max="24" width="3.5703125" style="69" customWidth="1"/>
    <col min="25" max="25" width="2.5703125" style="69" customWidth="1"/>
    <col min="26" max="26" width="8.5703125" style="69" customWidth="1"/>
    <col min="27" max="27" width="13.42578125" style="69" customWidth="1"/>
    <col min="28" max="28" width="3.5703125" style="69" customWidth="1"/>
    <col min="29" max="29" width="2.5703125" style="69" customWidth="1"/>
    <col min="30" max="30" width="8.5703125" style="69" customWidth="1"/>
    <col min="31" max="31" width="13.42578125" style="69" customWidth="1"/>
    <col min="32" max="32" width="3.5703125" style="69" customWidth="1"/>
    <col min="33" max="33" width="2.5703125" style="69" customWidth="1"/>
    <col min="34" max="34" width="8.5703125" style="69" customWidth="1"/>
    <col min="35" max="35" width="13.42578125" style="69" customWidth="1"/>
    <col min="36" max="36" width="3.5703125" style="69" customWidth="1"/>
    <col min="37" max="37" width="2.5703125" style="69" customWidth="1"/>
    <col min="38" max="38" width="8.5703125" style="69" customWidth="1"/>
    <col min="39" max="39" width="13.42578125" style="70" customWidth="1"/>
    <col min="40" max="40" width="3.5703125" style="70" customWidth="1"/>
    <col min="41" max="41" width="2.5703125" style="69" customWidth="1"/>
    <col min="42" max="42" width="8.5703125" style="69" customWidth="1"/>
    <col min="43" max="43" width="13.42578125" style="69" customWidth="1"/>
    <col min="44" max="44" width="3.5703125" style="69" customWidth="1"/>
    <col min="45" max="45" width="2.5703125" style="69" customWidth="1"/>
    <col min="46" max="46" width="8.5703125" style="69" customWidth="1"/>
    <col min="47" max="48" width="29" style="69" customWidth="1"/>
    <col min="49" max="49" width="25.5703125" style="74" customWidth="1"/>
    <col min="50" max="50" width="19.5703125" style="69" customWidth="1"/>
    <col min="51" max="16384" width="9.42578125" style="69"/>
  </cols>
  <sheetData>
    <row r="1" spans="2:50" s="65" customFormat="1" ht="6.75" customHeight="1" thickBot="1" x14ac:dyDescent="0.3">
      <c r="D1" s="66"/>
      <c r="F1" s="67"/>
      <c r="AM1" s="68"/>
      <c r="AN1" s="68"/>
      <c r="AW1" s="432"/>
    </row>
    <row r="2" spans="2:50" ht="45.75" customHeight="1" thickBot="1" x14ac:dyDescent="0.25">
      <c r="E2" s="54"/>
      <c r="F2" s="55"/>
      <c r="G2" s="679" t="s">
        <v>617</v>
      </c>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c r="AJ2" s="680"/>
      <c r="AK2" s="680"/>
      <c r="AL2" s="680"/>
      <c r="AM2" s="680"/>
      <c r="AN2" s="680"/>
      <c r="AO2" s="680"/>
      <c r="AP2" s="680"/>
      <c r="AQ2" s="680"/>
      <c r="AR2" s="680"/>
      <c r="AS2" s="680"/>
      <c r="AT2" s="681"/>
      <c r="AU2" s="430"/>
      <c r="AV2" s="431"/>
      <c r="AW2" s="710" t="s">
        <v>814</v>
      </c>
    </row>
    <row r="3" spans="2:50" ht="23.1" customHeight="1" x14ac:dyDescent="0.25">
      <c r="E3" s="56" t="s">
        <v>25</v>
      </c>
      <c r="F3" s="57" t="str">
        <f>'GETTING STARTED'!G9</f>
        <v>LU</v>
      </c>
      <c r="G3" s="688" t="str">
        <f>'GETTING STARTED'!E9</f>
        <v>Luxembourg</v>
      </c>
      <c r="H3" s="688"/>
      <c r="I3" s="688"/>
      <c r="J3" s="688"/>
      <c r="K3" s="688"/>
      <c r="L3" s="688"/>
      <c r="M3" s="688"/>
      <c r="N3" s="688"/>
      <c r="O3" s="688"/>
      <c r="P3" s="688"/>
      <c r="Q3" s="688"/>
      <c r="R3" s="688"/>
      <c r="S3" s="688"/>
      <c r="T3" s="688"/>
      <c r="U3" s="688"/>
      <c r="V3" s="688"/>
      <c r="W3" s="688"/>
      <c r="X3" s="688"/>
      <c r="Y3" s="688"/>
      <c r="Z3" s="688"/>
      <c r="AA3" s="688"/>
      <c r="AB3" s="688"/>
      <c r="AC3" s="688"/>
      <c r="AD3" s="688"/>
      <c r="AE3" s="50"/>
      <c r="AF3" s="50"/>
      <c r="AG3" s="50"/>
      <c r="AH3" s="50"/>
      <c r="AI3" s="50"/>
      <c r="AJ3" s="50"/>
      <c r="AK3" s="50"/>
      <c r="AL3" s="50"/>
      <c r="AM3" s="50"/>
      <c r="AN3" s="50"/>
      <c r="AO3" s="50"/>
      <c r="AP3" s="50"/>
      <c r="AQ3" s="50"/>
      <c r="AR3" s="50"/>
      <c r="AS3" s="50"/>
      <c r="AT3" s="51"/>
      <c r="AU3" s="702" t="s">
        <v>336</v>
      </c>
      <c r="AV3" s="703"/>
      <c r="AW3" s="711"/>
    </row>
    <row r="4" spans="2:50" ht="23.1" customHeight="1" thickBot="1" x14ac:dyDescent="0.3">
      <c r="E4" s="58" t="s">
        <v>109</v>
      </c>
      <c r="F4" s="59">
        <f>'GETTING STARTED'!E10</f>
        <v>2022</v>
      </c>
      <c r="G4" s="689"/>
      <c r="H4" s="689"/>
      <c r="I4" s="689"/>
      <c r="J4" s="689"/>
      <c r="K4" s="689"/>
      <c r="L4" s="689"/>
      <c r="M4" s="689"/>
      <c r="N4" s="689"/>
      <c r="O4" s="689"/>
      <c r="P4" s="689"/>
      <c r="Q4" s="689"/>
      <c r="R4" s="689"/>
      <c r="S4" s="689"/>
      <c r="T4" s="689"/>
      <c r="U4" s="689"/>
      <c r="V4" s="689"/>
      <c r="W4" s="689"/>
      <c r="X4" s="689"/>
      <c r="Y4" s="689"/>
      <c r="Z4" s="689"/>
      <c r="AA4" s="689"/>
      <c r="AB4" s="689"/>
      <c r="AC4" s="689"/>
      <c r="AD4" s="689"/>
      <c r="AE4" s="52"/>
      <c r="AF4" s="52"/>
      <c r="AG4" s="52"/>
      <c r="AH4" s="52"/>
      <c r="AI4" s="52"/>
      <c r="AJ4" s="52"/>
      <c r="AK4" s="52"/>
      <c r="AL4" s="52"/>
      <c r="AM4" s="52"/>
      <c r="AN4" s="52"/>
      <c r="AO4" s="52"/>
      <c r="AP4" s="52"/>
      <c r="AQ4" s="52"/>
      <c r="AR4" s="52"/>
      <c r="AS4" s="52"/>
      <c r="AT4" s="53"/>
      <c r="AU4" s="704" t="str">
        <f>IF(LEN('Quality report'!G27)=0,"Warning: missing choice of methodology in section 3.2.1 of sheet Quality report",CONCATENATE("Chosen method: ",'Quality report'!G27))</f>
        <v>Chosen method: the total WEEE generated on the territory</v>
      </c>
      <c r="AV4" s="705"/>
      <c r="AW4" s="712"/>
    </row>
    <row r="5" spans="2:50" s="579" customFormat="1" ht="42" hidden="1" customHeight="1" thickBot="1" x14ac:dyDescent="0.3">
      <c r="E5" s="580" t="s">
        <v>309</v>
      </c>
      <c r="F5" s="581"/>
      <c r="G5" s="575" t="s">
        <v>838</v>
      </c>
      <c r="H5" s="576"/>
      <c r="I5" s="576"/>
      <c r="J5" s="577"/>
      <c r="K5" s="575" t="s">
        <v>838</v>
      </c>
      <c r="L5" s="576"/>
      <c r="M5" s="576"/>
      <c r="N5" s="577"/>
      <c r="O5" s="575" t="s">
        <v>838</v>
      </c>
      <c r="P5" s="576"/>
      <c r="Q5" s="576"/>
      <c r="R5" s="577"/>
      <c r="S5" s="575" t="s">
        <v>838</v>
      </c>
      <c r="T5" s="576"/>
      <c r="U5" s="576"/>
      <c r="V5" s="577"/>
      <c r="W5" s="575" t="s">
        <v>838</v>
      </c>
      <c r="X5" s="576"/>
      <c r="Y5" s="576"/>
      <c r="Z5" s="577"/>
      <c r="AA5" s="575" t="s">
        <v>838</v>
      </c>
      <c r="AB5" s="576"/>
      <c r="AC5" s="576"/>
      <c r="AD5" s="577"/>
      <c r="AE5" s="575" t="s">
        <v>838</v>
      </c>
      <c r="AF5" s="576"/>
      <c r="AG5" s="576"/>
      <c r="AH5" s="577"/>
      <c r="AI5" s="575" t="s">
        <v>838</v>
      </c>
      <c r="AJ5" s="576"/>
      <c r="AK5" s="576"/>
      <c r="AL5" s="577"/>
      <c r="AM5" s="575" t="s">
        <v>846</v>
      </c>
      <c r="AN5" s="576"/>
      <c r="AO5" s="576"/>
      <c r="AP5" s="577"/>
      <c r="AQ5" s="575" t="s">
        <v>845</v>
      </c>
      <c r="AR5" s="576"/>
      <c r="AS5" s="576"/>
      <c r="AT5" s="577"/>
      <c r="AU5" s="706"/>
      <c r="AV5" s="707"/>
      <c r="AW5" s="582"/>
      <c r="AX5" s="583"/>
    </row>
    <row r="6" spans="2:50" ht="96.6" customHeight="1" thickBot="1" x14ac:dyDescent="0.3">
      <c r="D6" s="72"/>
      <c r="E6" s="60"/>
      <c r="F6" s="490"/>
      <c r="G6" s="61" t="s">
        <v>770</v>
      </c>
      <c r="H6" s="686" t="s">
        <v>110</v>
      </c>
      <c r="I6" s="682" t="s">
        <v>111</v>
      </c>
      <c r="J6" s="683"/>
      <c r="K6" s="61" t="s">
        <v>415</v>
      </c>
      <c r="L6" s="686" t="s">
        <v>110</v>
      </c>
      <c r="M6" s="682" t="s">
        <v>111</v>
      </c>
      <c r="N6" s="683"/>
      <c r="O6" s="61" t="s">
        <v>416</v>
      </c>
      <c r="P6" s="686" t="s">
        <v>110</v>
      </c>
      <c r="Q6" s="682" t="s">
        <v>111</v>
      </c>
      <c r="R6" s="683"/>
      <c r="S6" s="61" t="s">
        <v>417</v>
      </c>
      <c r="T6" s="686" t="s">
        <v>110</v>
      </c>
      <c r="U6" s="682" t="s">
        <v>111</v>
      </c>
      <c r="V6" s="683"/>
      <c r="W6" s="61" t="s">
        <v>335</v>
      </c>
      <c r="X6" s="686" t="s">
        <v>110</v>
      </c>
      <c r="Y6" s="682" t="s">
        <v>111</v>
      </c>
      <c r="Z6" s="683"/>
      <c r="AA6" s="61" t="s">
        <v>782</v>
      </c>
      <c r="AB6" s="686" t="s">
        <v>110</v>
      </c>
      <c r="AC6" s="682" t="s">
        <v>111</v>
      </c>
      <c r="AD6" s="683"/>
      <c r="AE6" s="61" t="s">
        <v>783</v>
      </c>
      <c r="AF6" s="686" t="s">
        <v>110</v>
      </c>
      <c r="AG6" s="682" t="s">
        <v>111</v>
      </c>
      <c r="AH6" s="683"/>
      <c r="AI6" s="61" t="s">
        <v>784</v>
      </c>
      <c r="AJ6" s="686" t="s">
        <v>110</v>
      </c>
      <c r="AK6" s="682" t="s">
        <v>111</v>
      </c>
      <c r="AL6" s="683"/>
      <c r="AM6" s="61" t="s">
        <v>418</v>
      </c>
      <c r="AN6" s="686" t="s">
        <v>110</v>
      </c>
      <c r="AO6" s="682" t="s">
        <v>111</v>
      </c>
      <c r="AP6" s="683"/>
      <c r="AQ6" s="61" t="s">
        <v>419</v>
      </c>
      <c r="AR6" s="686" t="s">
        <v>110</v>
      </c>
      <c r="AS6" s="682" t="s">
        <v>111</v>
      </c>
      <c r="AT6" s="683"/>
      <c r="AU6" s="708" t="s">
        <v>452</v>
      </c>
      <c r="AV6" s="708" t="s">
        <v>453</v>
      </c>
      <c r="AW6" s="700" t="s">
        <v>631</v>
      </c>
      <c r="AX6" s="49"/>
    </row>
    <row r="7" spans="2:50" s="73" customFormat="1" ht="15.75" hidden="1" thickBot="1" x14ac:dyDescent="0.3">
      <c r="D7" s="74"/>
      <c r="E7" s="101" t="s">
        <v>307</v>
      </c>
      <c r="F7" s="248" t="s">
        <v>308</v>
      </c>
      <c r="G7" s="62" t="s">
        <v>8</v>
      </c>
      <c r="H7" s="687"/>
      <c r="I7" s="684"/>
      <c r="J7" s="685"/>
      <c r="K7" s="62" t="s">
        <v>245</v>
      </c>
      <c r="L7" s="687"/>
      <c r="M7" s="684"/>
      <c r="N7" s="685"/>
      <c r="O7" s="62" t="s">
        <v>9</v>
      </c>
      <c r="P7" s="687"/>
      <c r="Q7" s="684"/>
      <c r="R7" s="685"/>
      <c r="S7" s="62" t="s">
        <v>10</v>
      </c>
      <c r="T7" s="687"/>
      <c r="U7" s="684"/>
      <c r="V7" s="685"/>
      <c r="W7" s="62" t="s">
        <v>11</v>
      </c>
      <c r="X7" s="687"/>
      <c r="Y7" s="684"/>
      <c r="Z7" s="685"/>
      <c r="AA7" s="62" t="s">
        <v>12</v>
      </c>
      <c r="AB7" s="687"/>
      <c r="AC7" s="684"/>
      <c r="AD7" s="685"/>
      <c r="AE7" s="62" t="s">
        <v>13</v>
      </c>
      <c r="AF7" s="687"/>
      <c r="AG7" s="684"/>
      <c r="AH7" s="685"/>
      <c r="AI7" s="62" t="s">
        <v>14</v>
      </c>
      <c r="AJ7" s="687"/>
      <c r="AK7" s="684"/>
      <c r="AL7" s="685"/>
      <c r="AM7" s="62" t="s">
        <v>11</v>
      </c>
      <c r="AN7" s="687"/>
      <c r="AO7" s="684"/>
      <c r="AP7" s="685"/>
      <c r="AQ7" s="62" t="s">
        <v>11</v>
      </c>
      <c r="AR7" s="687"/>
      <c r="AS7" s="684"/>
      <c r="AT7" s="685"/>
      <c r="AU7" s="709"/>
      <c r="AV7" s="709"/>
      <c r="AW7" s="701"/>
    </row>
    <row r="8" spans="2:50" ht="22.35" customHeight="1" thickBot="1" x14ac:dyDescent="0.3">
      <c r="E8" s="117" t="s">
        <v>15</v>
      </c>
      <c r="F8" s="64" t="s">
        <v>0</v>
      </c>
      <c r="G8" s="249">
        <v>1975.8623400000001</v>
      </c>
      <c r="H8" s="241"/>
      <c r="I8" s="242"/>
      <c r="J8" s="243" t="str">
        <f>IF(TRIM(I8)="", "", IF(VLOOKUP(I8,'Footnotes list'!$D$9:$E$58,2,FALSE)=0,"",VLOOKUP(I8,'Footnotes list'!$D$9:$E$58,2,FALSE) ) )</f>
        <v/>
      </c>
      <c r="K8" s="446">
        <v>1304.2167700105363</v>
      </c>
      <c r="L8" s="241"/>
      <c r="M8" s="242"/>
      <c r="N8" s="243" t="str">
        <f>IF(TRIM(M8)="", "", IF(VLOOKUP(M8,'Footnotes list'!$D$9:$E$58,2,FALSE)=0,"",VLOOKUP(M8,'Footnotes list'!$D$9:$E$58,2,FALSE) ) )</f>
        <v/>
      </c>
      <c r="O8" s="446"/>
      <c r="P8" s="241"/>
      <c r="Q8" s="242"/>
      <c r="R8" s="243" t="str">
        <f>IF(TRIM(Q8)="", "", IF(VLOOKUP(Q8,'Footnotes list'!$D$9:$E$58,2,FALSE)=0,"",VLOOKUP(Q8,'Footnotes list'!$D$9:$E$58,2,FALSE) ) )</f>
        <v/>
      </c>
      <c r="S8" s="446"/>
      <c r="T8" s="241"/>
      <c r="U8" s="242"/>
      <c r="V8" s="243" t="str">
        <f>IF(TRIM(U8)="", "", IF(VLOOKUP(U8,'Footnotes list'!$D$9:$E$58,2,FALSE)=0,"",VLOOKUP(U8,'Footnotes list'!$D$9:$E$58,2,FALSE) ) )</f>
        <v/>
      </c>
      <c r="W8" s="642">
        <v>1020.5341100000001</v>
      </c>
      <c r="X8" s="241"/>
      <c r="Y8" s="242"/>
      <c r="Z8" s="243" t="str">
        <f>IF(TRIM(Y8)="", "", IF(VLOOKUP(Y8,'Footnotes list'!$D$9:$E$58,2,FALSE)=0,"",VLOOKUP(Y8,'Footnotes list'!$D$9:$E$58,2,FALSE) ) )</f>
        <v/>
      </c>
      <c r="AA8" s="247">
        <v>0</v>
      </c>
      <c r="AB8" s="241"/>
      <c r="AC8" s="242"/>
      <c r="AD8" s="243" t="str">
        <f>IF(TRIM(AC8)="", "", IF(VLOOKUP(AC8,'Footnotes list'!$D$9:$E$58,2,FALSE)=0,"",VLOOKUP(AC8,'Footnotes list'!$D$9:$E$58,2,FALSE) ) )</f>
        <v/>
      </c>
      <c r="AE8" s="247">
        <v>841.66</v>
      </c>
      <c r="AF8" s="241"/>
      <c r="AG8" s="242"/>
      <c r="AH8" s="243" t="str">
        <f>IF(TRIM(AG8)="", "", IF(VLOOKUP(AG8,'Footnotes list'!$D$9:$E$58,2,FALSE)=0,"",VLOOKUP(AG8,'Footnotes list'!$D$9:$E$58,2,FALSE) ) )</f>
        <v/>
      </c>
      <c r="AI8" s="247">
        <v>178.874</v>
      </c>
      <c r="AJ8" s="241"/>
      <c r="AK8" s="242"/>
      <c r="AL8" s="243" t="str">
        <f>IF(TRIM(AK8)="", "", IF(VLOOKUP(AK8,'Footnotes list'!$D$9:$E$58,2,FALSE)=0,"",VLOOKUP(AK8,'Footnotes list'!$D$9:$E$58,2,FALSE) ) )</f>
        <v/>
      </c>
      <c r="AM8" s="447">
        <f>'PoM calculation tool'!L8</f>
        <v>63.749059381429049</v>
      </c>
      <c r="AN8" s="241"/>
      <c r="AO8" s="242"/>
      <c r="AP8" s="243" t="str">
        <f>IF(TRIM(AO8)="", "", IF(VLOOKUP(AO8,'Footnotes list'!$D$9:$E$58,2,FALSE)=0,"",VLOOKUP(AO8,'Footnotes list'!$D$9:$E$58,2,FALSE) ) )</f>
        <v/>
      </c>
      <c r="AQ8" s="509">
        <f t="shared" ref="AQ8:AQ14" si="0">IF(OR(TRIM(W8)="", TRIM(K8)=""), "", W8*100/K8)</f>
        <v>78.248810586276662</v>
      </c>
      <c r="AR8" s="241"/>
      <c r="AS8" s="242"/>
      <c r="AT8" s="243" t="str">
        <f>IF(TRIM(AS8)="", "", IF(VLOOKUP(AS8,'Footnotes list'!$D$9:$E$58,2,FALSE)=0,"",VLOOKUP(AS8,'Footnotes list'!$D$9:$E$58,2,FALSE) ) )</f>
        <v/>
      </c>
      <c r="AU8" s="253"/>
      <c r="AV8" s="253"/>
      <c r="AW8" s="433">
        <f t="shared" ref="AW8:AW16" si="1">IF(TRIM(CONCATENATE(AA8,AE8,AI8))="","",SUM(AA8,AE8,AI8))</f>
        <v>1020.534</v>
      </c>
      <c r="AX8" s="49"/>
    </row>
    <row r="9" spans="2:50" ht="22.35" customHeight="1" thickTop="1" thickBot="1" x14ac:dyDescent="0.3">
      <c r="B9" s="115"/>
      <c r="C9" s="115"/>
      <c r="D9" s="115"/>
      <c r="E9" s="117" t="s">
        <v>16</v>
      </c>
      <c r="F9" s="64" t="s">
        <v>1</v>
      </c>
      <c r="G9" s="246">
        <v>1026.40182</v>
      </c>
      <c r="H9" s="239"/>
      <c r="I9" s="237"/>
      <c r="J9" s="244" t="str">
        <f>IF(TRIM(I9)="", "", IF(VLOOKUP(I9,'Footnotes list'!$D$9:$E$58,2,FALSE)=0,"",VLOOKUP(I9,'Footnotes list'!$D$9:$E$58,2,FALSE) ) )</f>
        <v/>
      </c>
      <c r="K9" s="446">
        <v>832.01608207063225</v>
      </c>
      <c r="L9" s="239"/>
      <c r="M9" s="237"/>
      <c r="N9" s="244" t="str">
        <f>IF(TRIM(M9)="", "", IF(VLOOKUP(M9,'Footnotes list'!$D$9:$E$58,2,FALSE)=0,"",VLOOKUP(M9,'Footnotes list'!$D$9:$E$58,2,FALSE) ) )</f>
        <v/>
      </c>
      <c r="O9" s="446"/>
      <c r="P9" s="239"/>
      <c r="Q9" s="237"/>
      <c r="R9" s="244" t="str">
        <f>IF(TRIM(Q9)="", "", IF(VLOOKUP(Q9,'Footnotes list'!$D$9:$E$58,2,FALSE)=0,"",VLOOKUP(Q9,'Footnotes list'!$D$9:$E$58,2,FALSE) ) )</f>
        <v/>
      </c>
      <c r="S9" s="446"/>
      <c r="T9" s="239"/>
      <c r="U9" s="237"/>
      <c r="V9" s="244" t="str">
        <f>IF(TRIM(U9)="", "", IF(VLOOKUP(U9,'Footnotes list'!$D$9:$E$58,2,FALSE)=0,"",VLOOKUP(U9,'Footnotes list'!$D$9:$E$58,2,FALSE) ) )</f>
        <v/>
      </c>
      <c r="W9" s="642">
        <v>418.28276</v>
      </c>
      <c r="X9" s="239"/>
      <c r="Y9" s="237"/>
      <c r="Z9" s="244" t="str">
        <f>IF(TRIM(Y9)="", "", IF(VLOOKUP(Y9,'Footnotes list'!$D$9:$E$58,2,FALSE)=0,"",VLOOKUP(Y9,'Footnotes list'!$D$9:$E$58,2,FALSE) ) )</f>
        <v/>
      </c>
      <c r="AA9" s="445">
        <v>0</v>
      </c>
      <c r="AB9" s="239"/>
      <c r="AC9" s="237"/>
      <c r="AD9" s="244" t="str">
        <f>IF(TRIM(AC9)="", "", IF(VLOOKUP(AC9,'Footnotes list'!$D$9:$E$58,2,FALSE)=0,"",VLOOKUP(AC9,'Footnotes list'!$D$9:$E$58,2,FALSE) ) )</f>
        <v/>
      </c>
      <c r="AE9" s="445">
        <v>415.46800000000002</v>
      </c>
      <c r="AF9" s="239"/>
      <c r="AG9" s="237"/>
      <c r="AH9" s="244" t="str">
        <f>IF(TRIM(AG9)="", "", IF(VLOOKUP(AG9,'Footnotes list'!$D$9:$E$58,2,FALSE)=0,"",VLOOKUP(AG9,'Footnotes list'!$D$9:$E$58,2,FALSE) ) )</f>
        <v/>
      </c>
      <c r="AI9" s="445">
        <v>0</v>
      </c>
      <c r="AJ9" s="239"/>
      <c r="AK9" s="237"/>
      <c r="AL9" s="244" t="str">
        <f>IF(TRIM(AK9)="", "", IF(VLOOKUP(AK9,'Footnotes list'!$D$9:$E$58,2,FALSE)=0,"",VLOOKUP(AK9,'Footnotes list'!$D$9:$E$58,2,FALSE) ) )</f>
        <v/>
      </c>
      <c r="AM9" s="447">
        <f>'PoM calculation tool'!L9</f>
        <v>41.497992921034914</v>
      </c>
      <c r="AN9" s="239"/>
      <c r="AO9" s="237"/>
      <c r="AP9" s="244" t="str">
        <f>IF(TRIM(AO9)="", "", IF(VLOOKUP(AO9,'Footnotes list'!$D$9:$E$58,2,FALSE)=0,"",VLOOKUP(AO9,'Footnotes list'!$D$9:$E$58,2,FALSE) ) )</f>
        <v/>
      </c>
      <c r="AQ9" s="509">
        <f t="shared" si="0"/>
        <v>50.273398437085831</v>
      </c>
      <c r="AR9" s="239"/>
      <c r="AS9" s="237"/>
      <c r="AT9" s="244" t="str">
        <f>IF(TRIM(AS9)="", "", IF(VLOOKUP(AS9,'Footnotes list'!$D$9:$E$58,2,FALSE)=0,"",VLOOKUP(AS9,'Footnotes list'!$D$9:$E$58,2,FALSE) ) )</f>
        <v/>
      </c>
      <c r="AU9" s="253"/>
      <c r="AV9" s="253"/>
      <c r="AW9" s="433">
        <f t="shared" si="1"/>
        <v>415.46800000000002</v>
      </c>
      <c r="AX9" s="49"/>
    </row>
    <row r="10" spans="2:50" ht="22.35" customHeight="1" thickTop="1" thickBot="1" x14ac:dyDescent="0.3">
      <c r="E10" s="117" t="s">
        <v>17</v>
      </c>
      <c r="F10" s="64" t="s">
        <v>2</v>
      </c>
      <c r="G10" s="246">
        <v>141.06075000000001</v>
      </c>
      <c r="H10" s="239"/>
      <c r="I10" s="237"/>
      <c r="J10" s="244" t="str">
        <f>IF(TRIM(I10)="", "", IF(VLOOKUP(I10,'Footnotes list'!$D$9:$E$58,2,FALSE)=0,"",VLOOKUP(I10,'Footnotes list'!$D$9:$E$58,2,FALSE) ) )</f>
        <v/>
      </c>
      <c r="K10" s="446">
        <v>96.885131099361146</v>
      </c>
      <c r="L10" s="239"/>
      <c r="M10" s="237"/>
      <c r="N10" s="244" t="str">
        <f>IF(TRIM(M10)="", "", IF(VLOOKUP(M10,'Footnotes list'!$D$9:$E$58,2,FALSE)=0,"",VLOOKUP(M10,'Footnotes list'!$D$9:$E$58,2,FALSE) ) )</f>
        <v/>
      </c>
      <c r="O10" s="446"/>
      <c r="P10" s="239"/>
      <c r="Q10" s="237"/>
      <c r="R10" s="244" t="str">
        <f>IF(TRIM(Q10)="", "", IF(VLOOKUP(Q10,'Footnotes list'!$D$9:$E$58,2,FALSE)=0,"",VLOOKUP(Q10,'Footnotes list'!$D$9:$E$58,2,FALSE) ) )</f>
        <v/>
      </c>
      <c r="S10" s="446"/>
      <c r="T10" s="239"/>
      <c r="U10" s="237"/>
      <c r="V10" s="244" t="str">
        <f>IF(TRIM(U10)="", "", IF(VLOOKUP(U10,'Footnotes list'!$D$9:$E$58,2,FALSE)=0,"",VLOOKUP(U10,'Footnotes list'!$D$9:$E$58,2,FALSE) ) )</f>
        <v/>
      </c>
      <c r="W10" s="642">
        <v>77.445779999999999</v>
      </c>
      <c r="X10" s="239"/>
      <c r="Y10" s="237"/>
      <c r="Z10" s="244" t="str">
        <f>IF(TRIM(Y10)="", "", IF(VLOOKUP(Y10,'Footnotes list'!$D$9:$E$58,2,FALSE)=0,"",VLOOKUP(Y10,'Footnotes list'!$D$9:$E$58,2,FALSE) ) )</f>
        <v/>
      </c>
      <c r="AA10" s="445">
        <v>0</v>
      </c>
      <c r="AB10" s="239"/>
      <c r="AC10" s="237"/>
      <c r="AD10" s="244" t="str">
        <f>IF(TRIM(AC10)="", "", IF(VLOOKUP(AC10,'Footnotes list'!$D$9:$E$58,2,FALSE)=0,"",VLOOKUP(AC10,'Footnotes list'!$D$9:$E$58,2,FALSE) ) )</f>
        <v/>
      </c>
      <c r="AE10" s="445">
        <v>64.421999999999997</v>
      </c>
      <c r="AF10" s="239"/>
      <c r="AG10" s="237"/>
      <c r="AH10" s="244" t="str">
        <f>IF(TRIM(AG10)="", "", IF(VLOOKUP(AG10,'Footnotes list'!$D$9:$E$58,2,FALSE)=0,"",VLOOKUP(AG10,'Footnotes list'!$D$9:$E$58,2,FALSE) ) )</f>
        <v/>
      </c>
      <c r="AI10" s="445">
        <v>0</v>
      </c>
      <c r="AJ10" s="239"/>
      <c r="AK10" s="237"/>
      <c r="AL10" s="244" t="str">
        <f>IF(TRIM(AK10)="", "", IF(VLOOKUP(AK10,'Footnotes list'!$D$9:$E$58,2,FALSE)=0,"",VLOOKUP(AK10,'Footnotes list'!$D$9:$E$58,2,FALSE) ) )</f>
        <v/>
      </c>
      <c r="AM10" s="447">
        <f>'PoM calculation tool'!L10</f>
        <v>49.693046638914744</v>
      </c>
      <c r="AN10" s="239"/>
      <c r="AO10" s="237"/>
      <c r="AP10" s="244" t="str">
        <f>IF(TRIM(AO10)="", "", IF(VLOOKUP(AO10,'Footnotes list'!$D$9:$E$58,2,FALSE)=0,"",VLOOKUP(AO10,'Footnotes list'!$D$9:$E$58,2,FALSE) ) )</f>
        <v/>
      </c>
      <c r="AQ10" s="509">
        <f t="shared" si="0"/>
        <v>79.935671367957383</v>
      </c>
      <c r="AR10" s="239"/>
      <c r="AS10" s="237"/>
      <c r="AT10" s="244" t="str">
        <f>IF(TRIM(AS10)="", "", IF(VLOOKUP(AS10,'Footnotes list'!$D$9:$E$58,2,FALSE)=0,"",VLOOKUP(AS10,'Footnotes list'!$D$9:$E$58,2,FALSE) ) )</f>
        <v/>
      </c>
      <c r="AU10" s="253"/>
      <c r="AV10" s="253"/>
      <c r="AW10" s="433">
        <f t="shared" si="1"/>
        <v>64.421999999999997</v>
      </c>
      <c r="AX10" s="49"/>
    </row>
    <row r="11" spans="2:50" ht="22.35" customHeight="1" thickTop="1" thickBot="1" x14ac:dyDescent="0.3">
      <c r="E11" s="117" t="s">
        <v>18</v>
      </c>
      <c r="F11" s="64" t="s">
        <v>3</v>
      </c>
      <c r="G11" s="295">
        <f>IF(TRIM(CONCATENATE(G12,G13))="","",SUM(G12,G13))</f>
        <v>5868.9975750000012</v>
      </c>
      <c r="H11" s="239"/>
      <c r="I11" s="237"/>
      <c r="J11" s="244" t="str">
        <f>IF(TRIM(I11)="", "", IF(VLOOKUP(I11,'Footnotes list'!$D$9:$E$58,2,FALSE)=0,"",VLOOKUP(I11,'Footnotes list'!$D$9:$E$58,2,FALSE) ) )</f>
        <v/>
      </c>
      <c r="K11" s="295">
        <f>IF(TRIM(CONCATENATE(K12,K13))="","",SUM(K12,K13))</f>
        <v>3211.3419630028629</v>
      </c>
      <c r="L11" s="239"/>
      <c r="M11" s="237"/>
      <c r="N11" s="244" t="str">
        <f>IF(TRIM(M11)="", "", IF(VLOOKUP(M11,'Footnotes list'!$D$9:$E$58,2,FALSE)=0,"",VLOOKUP(M11,'Footnotes list'!$D$9:$E$58,2,FALSE) ) )</f>
        <v/>
      </c>
      <c r="O11" s="295" t="str">
        <f>IF(TRIM(CONCATENATE(O12,O13))="","",SUM(O12,O13))</f>
        <v/>
      </c>
      <c r="P11" s="239"/>
      <c r="Q11" s="237"/>
      <c r="R11" s="244" t="str">
        <f>IF(TRIM(Q11)="", "", IF(VLOOKUP(Q11,'Footnotes list'!$D$9:$E$58,2,FALSE)=0,"",VLOOKUP(Q11,'Footnotes list'!$D$9:$E$58,2,FALSE) ) )</f>
        <v/>
      </c>
      <c r="S11" s="295" t="str">
        <f>IF(TRIM(CONCATENATE(S12,S13))="","",SUM(S12,S13))</f>
        <v/>
      </c>
      <c r="T11" s="239"/>
      <c r="U11" s="237"/>
      <c r="V11" s="244" t="str">
        <f>IF(TRIM(U11)="", "", IF(VLOOKUP(U11,'Footnotes list'!$D$9:$E$58,2,FALSE)=0,"",VLOOKUP(U11,'Footnotes list'!$D$9:$E$58,2,FALSE) ) )</f>
        <v/>
      </c>
      <c r="W11" s="444">
        <f>W12+W13</f>
        <v>2262.6025829999999</v>
      </c>
      <c r="X11" s="239"/>
      <c r="Y11" s="237"/>
      <c r="Z11" s="244" t="str">
        <f>IF(TRIM(Y11)="", "", IF(VLOOKUP(Y11,'Footnotes list'!$D$9:$E$58,2,FALSE)=0,"",VLOOKUP(Y11,'Footnotes list'!$D$9:$E$58,2,FALSE) ) )</f>
        <v/>
      </c>
      <c r="AA11" s="295">
        <f>IF(TRIM(CONCATENATE(AA12,AA13))="","",SUM(AA12,AA13))</f>
        <v>0</v>
      </c>
      <c r="AB11" s="239"/>
      <c r="AC11" s="237"/>
      <c r="AD11" s="244" t="str">
        <f>IF(TRIM(AC11)="", "", IF(VLOOKUP(AC11,'Footnotes list'!$D$9:$E$58,2,FALSE)=0,"",VLOOKUP(AC11,'Footnotes list'!$D$9:$E$58,2,FALSE) ) )</f>
        <v/>
      </c>
      <c r="AE11" s="295">
        <f>IF(TRIM(CONCATENATE(AE12,AE13))="","",SUM(AE12,AE13))</f>
        <v>2193.277106</v>
      </c>
      <c r="AF11" s="239"/>
      <c r="AG11" s="237"/>
      <c r="AH11" s="244" t="str">
        <f>IF(TRIM(AG11)="", "", IF(VLOOKUP(AG11,'Footnotes list'!$D$9:$E$58,2,FALSE)=0,"",VLOOKUP(AG11,'Footnotes list'!$D$9:$E$58,2,FALSE) ) )</f>
        <v/>
      </c>
      <c r="AI11" s="295">
        <f>IF(TRIM(CONCATENATE(AI12,AI13))="","",SUM(AI12,AI13))</f>
        <v>0</v>
      </c>
      <c r="AJ11" s="239"/>
      <c r="AK11" s="237"/>
      <c r="AL11" s="244" t="str">
        <f>IF(TRIM(AK11)="", "", IF(VLOOKUP(AK11,'Footnotes list'!$D$9:$E$58,2,FALSE)=0,"",VLOOKUP(AK11,'Footnotes list'!$D$9:$E$58,2,FALSE) ) )</f>
        <v/>
      </c>
      <c r="AM11" s="447">
        <f>'PoM calculation tool'!L11</f>
        <v>39.844716112000427</v>
      </c>
      <c r="AN11" s="239"/>
      <c r="AO11" s="237"/>
      <c r="AP11" s="244" t="str">
        <f>IF(TRIM(AO11)="", "", IF(VLOOKUP(AO11,'Footnotes list'!$D$9:$E$58,2,FALSE)=0,"",VLOOKUP(AO11,'Footnotes list'!$D$9:$E$58,2,FALSE) ) )</f>
        <v/>
      </c>
      <c r="AQ11" s="509">
        <f t="shared" si="0"/>
        <v>70.456606897269964</v>
      </c>
      <c r="AR11" s="239"/>
      <c r="AS11" s="237"/>
      <c r="AT11" s="244" t="str">
        <f>IF(TRIM(AS11)="", "", IF(VLOOKUP(AS11,'Footnotes list'!$D$9:$E$58,2,FALSE)=0,"",VLOOKUP(AS11,'Footnotes list'!$D$9:$E$58,2,FALSE) ) )</f>
        <v/>
      </c>
      <c r="AU11" s="253"/>
      <c r="AV11" s="253"/>
      <c r="AW11" s="433">
        <f t="shared" si="1"/>
        <v>2193.277106</v>
      </c>
      <c r="AX11" s="49"/>
    </row>
    <row r="12" spans="2:50" ht="22.35" customHeight="1" thickTop="1" thickBot="1" x14ac:dyDescent="0.3">
      <c r="E12" s="117" t="s">
        <v>19</v>
      </c>
      <c r="F12" s="64" t="s">
        <v>4</v>
      </c>
      <c r="G12" s="246">
        <v>5524.9685750000008</v>
      </c>
      <c r="H12" s="239"/>
      <c r="I12" s="237"/>
      <c r="J12" s="244" t="str">
        <f>IF(TRIM(I12)="", "", IF(VLOOKUP(I12,'Footnotes list'!$D$9:$E$58,2,FALSE)=0,"",VLOOKUP(I12,'Footnotes list'!$D$9:$E$58,2,FALSE) ) )</f>
        <v/>
      </c>
      <c r="K12" s="446">
        <v>3197.479074020137</v>
      </c>
      <c r="L12" s="239"/>
      <c r="M12" s="237"/>
      <c r="N12" s="244" t="str">
        <f>IF(TRIM(M12)="", "", IF(VLOOKUP(M12,'Footnotes list'!$D$9:$E$58,2,FALSE)=0,"",VLOOKUP(M12,'Footnotes list'!$D$9:$E$58,2,FALSE) ) )</f>
        <v/>
      </c>
      <c r="O12" s="446"/>
      <c r="P12" s="239"/>
      <c r="Q12" s="237"/>
      <c r="R12" s="244" t="str">
        <f>IF(TRIM(Q12)="", "", IF(VLOOKUP(Q12,'Footnotes list'!$D$9:$E$58,2,FALSE)=0,"",VLOOKUP(Q12,'Footnotes list'!$D$9:$E$58,2,FALSE) ) )</f>
        <v/>
      </c>
      <c r="S12" s="446"/>
      <c r="T12" s="239"/>
      <c r="U12" s="237"/>
      <c r="V12" s="244" t="str">
        <f>IF(TRIM(U12)="", "", IF(VLOOKUP(U12,'Footnotes list'!$D$9:$E$58,2,FALSE)=0,"",VLOOKUP(U12,'Footnotes list'!$D$9:$E$58,2,FALSE) ) )</f>
        <v/>
      </c>
      <c r="W12" s="642">
        <v>2262.6025829999999</v>
      </c>
      <c r="X12" s="239"/>
      <c r="Y12" s="237"/>
      <c r="Z12" s="244" t="str">
        <f>IF(TRIM(Y12)="", "", IF(VLOOKUP(Y12,'Footnotes list'!$D$9:$E$58,2,FALSE)=0,"",VLOOKUP(Y12,'Footnotes list'!$D$9:$E$58,2,FALSE) ) )</f>
        <v/>
      </c>
      <c r="AA12" s="445">
        <v>0</v>
      </c>
      <c r="AB12" s="239"/>
      <c r="AC12" s="237"/>
      <c r="AD12" s="244" t="str">
        <f>IF(TRIM(AC12)="", "", IF(VLOOKUP(AC12,'Footnotes list'!$D$9:$E$58,2,FALSE)=0,"",VLOOKUP(AC12,'Footnotes list'!$D$9:$E$58,2,FALSE) ) )</f>
        <v/>
      </c>
      <c r="AE12" s="445">
        <v>2193.277106</v>
      </c>
      <c r="AF12" s="239"/>
      <c r="AG12" s="237"/>
      <c r="AH12" s="244" t="str">
        <f>IF(TRIM(AG12)="", "", IF(VLOOKUP(AG12,'Footnotes list'!$D$9:$E$58,2,FALSE)=0,"",VLOOKUP(AG12,'Footnotes list'!$D$9:$E$58,2,FALSE) ) )</f>
        <v/>
      </c>
      <c r="AI12" s="445">
        <v>0</v>
      </c>
      <c r="AJ12" s="239"/>
      <c r="AK12" s="237"/>
      <c r="AL12" s="244" t="str">
        <f>IF(TRIM(AK12)="", "", IF(VLOOKUP(AK12,'Footnotes list'!$D$9:$E$58,2,FALSE)=0,"",VLOOKUP(AK12,'Footnotes list'!$D$9:$E$58,2,FALSE) ) )</f>
        <v/>
      </c>
      <c r="AM12" s="447">
        <f>'PoM calculation tool'!L12</f>
        <v>43.174938649452542</v>
      </c>
      <c r="AN12" s="239"/>
      <c r="AO12" s="237"/>
      <c r="AP12" s="244" t="str">
        <f>IF(TRIM(AO12)="", "", IF(VLOOKUP(AO12,'Footnotes list'!$D$9:$E$58,2,FALSE)=0,"",VLOOKUP(AO12,'Footnotes list'!$D$9:$E$58,2,FALSE) ) )</f>
        <v/>
      </c>
      <c r="AQ12" s="509">
        <f t="shared" si="0"/>
        <v>70.762076330190567</v>
      </c>
      <c r="AR12" s="239"/>
      <c r="AS12" s="237"/>
      <c r="AT12" s="244" t="str">
        <f>IF(TRIM(AS12)="", "", IF(VLOOKUP(AS12,'Footnotes list'!$D$9:$E$58,2,FALSE)=0,"",VLOOKUP(AS12,'Footnotes list'!$D$9:$E$58,2,FALSE) ) )</f>
        <v/>
      </c>
      <c r="AU12" s="253"/>
      <c r="AV12" s="253"/>
      <c r="AW12" s="433">
        <f t="shared" si="1"/>
        <v>2193.277106</v>
      </c>
      <c r="AX12" s="49"/>
    </row>
    <row r="13" spans="2:50" ht="22.35" customHeight="1" thickTop="1" thickBot="1" x14ac:dyDescent="0.3">
      <c r="E13" s="117" t="s">
        <v>20</v>
      </c>
      <c r="F13" s="64" t="s">
        <v>5</v>
      </c>
      <c r="G13" s="246">
        <v>344.029</v>
      </c>
      <c r="H13" s="239"/>
      <c r="I13" s="237"/>
      <c r="J13" s="244" t="str">
        <f>IF(TRIM(I13)="", "", IF(VLOOKUP(I13,'Footnotes list'!$D$9:$E$58,2,FALSE)=0,"",VLOOKUP(I13,'Footnotes list'!$D$9:$E$58,2,FALSE) ) )</f>
        <v/>
      </c>
      <c r="K13" s="446">
        <v>13.862888982725796</v>
      </c>
      <c r="L13" s="239"/>
      <c r="M13" s="237"/>
      <c r="N13" s="244" t="str">
        <f>IF(TRIM(M13)="", "", IF(VLOOKUP(M13,'Footnotes list'!$D$9:$E$58,2,FALSE)=0,"",VLOOKUP(M13,'Footnotes list'!$D$9:$E$58,2,FALSE) ) )</f>
        <v/>
      </c>
      <c r="O13" s="446"/>
      <c r="P13" s="239"/>
      <c r="Q13" s="237"/>
      <c r="R13" s="244" t="str">
        <f>IF(TRIM(Q13)="", "", IF(VLOOKUP(Q13,'Footnotes list'!$D$9:$E$58,2,FALSE)=0,"",VLOOKUP(Q13,'Footnotes list'!$D$9:$E$58,2,FALSE) ) )</f>
        <v/>
      </c>
      <c r="S13" s="446"/>
      <c r="T13" s="239"/>
      <c r="U13" s="237"/>
      <c r="V13" s="244" t="str">
        <f>IF(TRIM(U13)="", "", IF(VLOOKUP(U13,'Footnotes list'!$D$9:$E$58,2,FALSE)=0,"",VLOOKUP(U13,'Footnotes list'!$D$9:$E$58,2,FALSE) ) )</f>
        <v/>
      </c>
      <c r="W13" s="642">
        <v>0</v>
      </c>
      <c r="X13" s="239"/>
      <c r="Y13" s="237"/>
      <c r="Z13" s="244" t="str">
        <f>IF(TRIM(Y13)="", "", IF(VLOOKUP(Y13,'Footnotes list'!$D$9:$E$58,2,FALSE)=0,"",VLOOKUP(Y13,'Footnotes list'!$D$9:$E$58,2,FALSE) ) )</f>
        <v/>
      </c>
      <c r="AA13" s="445">
        <v>0</v>
      </c>
      <c r="AB13" s="239"/>
      <c r="AC13" s="237"/>
      <c r="AD13" s="244" t="str">
        <f>IF(TRIM(AC13)="", "", IF(VLOOKUP(AC13,'Footnotes list'!$D$9:$E$58,2,FALSE)=0,"",VLOOKUP(AC13,'Footnotes list'!$D$9:$E$58,2,FALSE) ) )</f>
        <v/>
      </c>
      <c r="AE13" s="445">
        <v>0</v>
      </c>
      <c r="AF13" s="239"/>
      <c r="AG13" s="237"/>
      <c r="AH13" s="244" t="str">
        <f>IF(TRIM(AG13)="", "", IF(VLOOKUP(AG13,'Footnotes list'!$D$9:$E$58,2,FALSE)=0,"",VLOOKUP(AG13,'Footnotes list'!$D$9:$E$58,2,FALSE) ) )</f>
        <v/>
      </c>
      <c r="AI13" s="445">
        <v>0</v>
      </c>
      <c r="AJ13" s="239"/>
      <c r="AK13" s="237"/>
      <c r="AL13" s="244" t="str">
        <f>IF(TRIM(AK13)="", "", IF(VLOOKUP(AK13,'Footnotes list'!$D$9:$E$58,2,FALSE)=0,"",VLOOKUP(AK13,'Footnotes list'!$D$9:$E$58,2,FALSE) ) )</f>
        <v/>
      </c>
      <c r="AM13" s="447">
        <f>'PoM calculation tool'!L13</f>
        <v>0</v>
      </c>
      <c r="AN13" s="239"/>
      <c r="AO13" s="237"/>
      <c r="AP13" s="244" t="str">
        <f>IF(TRIM(AO13)="", "", IF(VLOOKUP(AO13,'Footnotes list'!$D$9:$E$58,2,FALSE)=0,"",VLOOKUP(AO13,'Footnotes list'!$D$9:$E$58,2,FALSE) ) )</f>
        <v/>
      </c>
      <c r="AQ13" s="509">
        <f t="shared" si="0"/>
        <v>0</v>
      </c>
      <c r="AR13" s="239"/>
      <c r="AS13" s="237"/>
      <c r="AT13" s="244" t="str">
        <f>IF(TRIM(AS13)="", "", IF(VLOOKUP(AS13,'Footnotes list'!$D$9:$E$58,2,FALSE)=0,"",VLOOKUP(AS13,'Footnotes list'!$D$9:$E$58,2,FALSE) ) )</f>
        <v/>
      </c>
      <c r="AU13" s="253"/>
      <c r="AV13" s="253"/>
      <c r="AW13" s="433">
        <f t="shared" si="1"/>
        <v>0</v>
      </c>
      <c r="AX13" s="49"/>
    </row>
    <row r="14" spans="2:50" ht="22.35" customHeight="1" thickTop="1" thickBot="1" x14ac:dyDescent="0.3">
      <c r="E14" s="117" t="s">
        <v>21</v>
      </c>
      <c r="F14" s="64" t="s">
        <v>6</v>
      </c>
      <c r="G14" s="246">
        <v>4124.2620159999997</v>
      </c>
      <c r="H14" s="239"/>
      <c r="I14" s="237"/>
      <c r="J14" s="244" t="str">
        <f>IF(TRIM(I14)="", "", IF(VLOOKUP(I14,'Footnotes list'!$D$9:$E$58,2,FALSE)=0,"",VLOOKUP(I14,'Footnotes list'!$D$9:$E$58,2,FALSE) ) )</f>
        <v/>
      </c>
      <c r="K14" s="446">
        <v>2882.4213525730293</v>
      </c>
      <c r="L14" s="239"/>
      <c r="M14" s="237"/>
      <c r="N14" s="244" t="str">
        <f>IF(TRIM(M14)="", "", IF(VLOOKUP(M14,'Footnotes list'!$D$9:$E$58,2,FALSE)=0,"",VLOOKUP(M14,'Footnotes list'!$D$9:$E$58,2,FALSE) ) )</f>
        <v/>
      </c>
      <c r="O14" s="446"/>
      <c r="P14" s="239"/>
      <c r="Q14" s="237"/>
      <c r="R14" s="244" t="str">
        <f>IF(TRIM(Q14)="", "", IF(VLOOKUP(Q14,'Footnotes list'!$D$9:$E$58,2,FALSE)=0,"",VLOOKUP(Q14,'Footnotes list'!$D$9:$E$58,2,FALSE) ) )</f>
        <v/>
      </c>
      <c r="S14" s="446"/>
      <c r="T14" s="239"/>
      <c r="U14" s="237"/>
      <c r="V14" s="244" t="str">
        <f>IF(TRIM(U14)="", "", IF(VLOOKUP(U14,'Footnotes list'!$D$9:$E$58,2,FALSE)=0,"",VLOOKUP(U14,'Footnotes list'!$D$9:$E$58,2,FALSE) ) )</f>
        <v/>
      </c>
      <c r="W14" s="642">
        <v>1374.749041</v>
      </c>
      <c r="X14" s="239"/>
      <c r="Y14" s="237"/>
      <c r="Z14" s="244" t="str">
        <f>IF(TRIM(Y14)="", "", IF(VLOOKUP(Y14,'Footnotes list'!$D$9:$E$58,2,FALSE)=0,"",VLOOKUP(Y14,'Footnotes list'!$D$9:$E$58,2,FALSE) ) )</f>
        <v/>
      </c>
      <c r="AA14" s="445">
        <v>0</v>
      </c>
      <c r="AB14" s="239"/>
      <c r="AC14" s="237"/>
      <c r="AD14" s="244" t="str">
        <f>IF(TRIM(AC14)="", "", IF(VLOOKUP(AC14,'Footnotes list'!$D$9:$E$58,2,FALSE)=0,"",VLOOKUP(AC14,'Footnotes list'!$D$9:$E$58,2,FALSE) ) )</f>
        <v/>
      </c>
      <c r="AE14" s="445">
        <v>1332.3152580000001</v>
      </c>
      <c r="AF14" s="239"/>
      <c r="AG14" s="237"/>
      <c r="AH14" s="244" t="str">
        <f>IF(TRIM(AG14)="", "", IF(VLOOKUP(AG14,'Footnotes list'!$D$9:$E$58,2,FALSE)=0,"",VLOOKUP(AG14,'Footnotes list'!$D$9:$E$58,2,FALSE) ) )</f>
        <v/>
      </c>
      <c r="AI14" s="445">
        <v>0</v>
      </c>
      <c r="AJ14" s="239"/>
      <c r="AK14" s="237"/>
      <c r="AL14" s="244" t="str">
        <f>IF(TRIM(AK14)="", "", IF(VLOOKUP(AK14,'Footnotes list'!$D$9:$E$58,2,FALSE)=0,"",VLOOKUP(AK14,'Footnotes list'!$D$9:$E$58,2,FALSE) ) )</f>
        <v/>
      </c>
      <c r="AM14" s="447">
        <f>'PoM calculation tool'!L14</f>
        <v>38.440834896447775</v>
      </c>
      <c r="AN14" s="239"/>
      <c r="AO14" s="237"/>
      <c r="AP14" s="244" t="str">
        <f>IF(TRIM(AO14)="", "", IF(VLOOKUP(AO14,'Footnotes list'!$D$9:$E$58,2,FALSE)=0,"",VLOOKUP(AO14,'Footnotes list'!$D$9:$E$58,2,FALSE) ) )</f>
        <v/>
      </c>
      <c r="AQ14" s="509">
        <f t="shared" si="0"/>
        <v>47.69424288967376</v>
      </c>
      <c r="AR14" s="239"/>
      <c r="AS14" s="237"/>
      <c r="AT14" s="244" t="str">
        <f>IF(TRIM(AS14)="", "", IF(VLOOKUP(AS14,'Footnotes list'!$D$9:$E$58,2,FALSE)=0,"",VLOOKUP(AS14,'Footnotes list'!$D$9:$E$58,2,FALSE) ) )</f>
        <v/>
      </c>
      <c r="AU14" s="253"/>
      <c r="AV14" s="253"/>
      <c r="AW14" s="433">
        <f t="shared" si="1"/>
        <v>1332.3152580000001</v>
      </c>
      <c r="AX14" s="49"/>
    </row>
    <row r="15" spans="2:50" ht="22.35" customHeight="1" thickTop="1" thickBot="1" x14ac:dyDescent="0.3">
      <c r="E15" s="117" t="s">
        <v>22</v>
      </c>
      <c r="F15" s="64" t="s">
        <v>7</v>
      </c>
      <c r="G15" s="246">
        <v>884.43191300000001</v>
      </c>
      <c r="H15" s="239"/>
      <c r="I15" s="237"/>
      <c r="J15" s="244" t="str">
        <f>IF(TRIM(I15)="", "", IF(VLOOKUP(I15,'Footnotes list'!$D$9:$E$58,2,FALSE)=0,"",VLOOKUP(I15,'Footnotes list'!$D$9:$E$58,2,FALSE) ) )</f>
        <v/>
      </c>
      <c r="K15" s="446">
        <v>953.28334829473999</v>
      </c>
      <c r="L15" s="239"/>
      <c r="M15" s="237"/>
      <c r="N15" s="244" t="str">
        <f>IF(TRIM(M15)="", "", IF(VLOOKUP(M15,'Footnotes list'!$D$9:$E$58,2,FALSE)=0,"",VLOOKUP(M15,'Footnotes list'!$D$9:$E$58,2,FALSE) ) )</f>
        <v/>
      </c>
      <c r="O15" s="446"/>
      <c r="P15" s="239"/>
      <c r="Q15" s="237"/>
      <c r="R15" s="244" t="str">
        <f>IF(TRIM(Q15)="", "", IF(VLOOKUP(Q15,'Footnotes list'!$D$9:$E$58,2,FALSE)=0,"",VLOOKUP(Q15,'Footnotes list'!$D$9:$E$58,2,FALSE) ) )</f>
        <v/>
      </c>
      <c r="S15" s="446"/>
      <c r="T15" s="239"/>
      <c r="U15" s="237"/>
      <c r="V15" s="244" t="str">
        <f>IF(TRIM(U15)="", "", IF(VLOOKUP(U15,'Footnotes list'!$D$9:$E$58,2,FALSE)=0,"",VLOOKUP(U15,'Footnotes list'!$D$9:$E$58,2,FALSE) ) )</f>
        <v/>
      </c>
      <c r="W15" s="642">
        <v>650.253736</v>
      </c>
      <c r="X15" s="239"/>
      <c r="Y15" s="237"/>
      <c r="Z15" s="244" t="str">
        <f>IF(TRIM(Y15)="", "", IF(VLOOKUP(Y15,'Footnotes list'!$D$9:$E$58,2,FALSE)=0,"",VLOOKUP(Y15,'Footnotes list'!$D$9:$E$58,2,FALSE) ) )</f>
        <v/>
      </c>
      <c r="AA15" s="445">
        <v>0</v>
      </c>
      <c r="AB15" s="239"/>
      <c r="AC15" s="237"/>
      <c r="AD15" s="244" t="str">
        <f>IF(TRIM(AC15)="", "", IF(VLOOKUP(AC15,'Footnotes list'!$D$9:$E$58,2,FALSE)=0,"",VLOOKUP(AC15,'Footnotes list'!$D$9:$E$58,2,FALSE) ) )</f>
        <v/>
      </c>
      <c r="AE15" s="445">
        <v>630.182636</v>
      </c>
      <c r="AF15" s="239"/>
      <c r="AG15" s="237"/>
      <c r="AH15" s="244" t="str">
        <f>IF(TRIM(AG15)="", "", IF(VLOOKUP(AG15,'Footnotes list'!$D$9:$E$58,2,FALSE)=0,"",VLOOKUP(AG15,'Footnotes list'!$D$9:$E$58,2,FALSE) ) )</f>
        <v/>
      </c>
      <c r="AI15" s="445">
        <v>0</v>
      </c>
      <c r="AJ15" s="239"/>
      <c r="AK15" s="237"/>
      <c r="AL15" s="244" t="str">
        <f>IF(TRIM(AK15)="", "", IF(VLOOKUP(AK15,'Footnotes list'!$D$9:$E$58,2,FALSE)=0,"",VLOOKUP(AK15,'Footnotes list'!$D$9:$E$58,2,FALSE) ) )</f>
        <v/>
      </c>
      <c r="AM15" s="447">
        <f>'PoM calculation tool'!L15</f>
        <v>61.580450013981661</v>
      </c>
      <c r="AN15" s="239"/>
      <c r="AO15" s="237"/>
      <c r="AP15" s="244" t="str">
        <f>IF(TRIM(AO15)="", "", IF(VLOOKUP(AO15,'Footnotes list'!$D$9:$E$58,2,FALSE)=0,"",VLOOKUP(AO15,'Footnotes list'!$D$9:$E$58,2,FALSE) ) )</f>
        <v/>
      </c>
      <c r="AQ15" s="509">
        <f>IF(OR(TRIM(W15)="", TRIM(K15)=""), "", W15*100/K15)</f>
        <v>68.212010328638613</v>
      </c>
      <c r="AR15" s="239"/>
      <c r="AS15" s="237"/>
      <c r="AT15" s="244" t="str">
        <f>IF(TRIM(AS15)="", "", IF(VLOOKUP(AS15,'Footnotes list'!$D$9:$E$58,2,FALSE)=0,"",VLOOKUP(AS15,'Footnotes list'!$D$9:$E$58,2,FALSE) ) )</f>
        <v/>
      </c>
      <c r="AU15" s="253"/>
      <c r="AV15" s="253"/>
      <c r="AW15" s="433">
        <f t="shared" si="1"/>
        <v>630.182636</v>
      </c>
      <c r="AX15" s="49"/>
    </row>
    <row r="16" spans="2:50" ht="22.35" customHeight="1" thickTop="1" thickBot="1" x14ac:dyDescent="0.3">
      <c r="E16" s="117" t="s">
        <v>491</v>
      </c>
      <c r="F16" s="64" t="s">
        <v>534</v>
      </c>
      <c r="G16" s="294">
        <f>IF(TRIM(CONCATENATE(G8,G9,G10,G11,G14,G15))="","",SUM(G8,G9,G10,G11,G14,G15))</f>
        <v>14021.016414000002</v>
      </c>
      <c r="H16" s="240"/>
      <c r="I16" s="238"/>
      <c r="J16" s="245" t="str">
        <f>IF(TRIM(I16)="", "", IF(VLOOKUP(I16,'Footnotes list'!$D$9:$E$58,2,FALSE)=0,"",VLOOKUP(I16,'Footnotes list'!$D$9:$E$58,2,FALSE) ) )</f>
        <v/>
      </c>
      <c r="K16" s="294">
        <f>IF(TRIM(CONCATENATE(K8,K9,K10,K11,K14,K15))="","",SUM(K8,K9,K10,K11,K14,K15))</f>
        <v>9280.1646470511623</v>
      </c>
      <c r="L16" s="240"/>
      <c r="M16" s="238"/>
      <c r="N16" s="245" t="str">
        <f>IF(TRIM(M16)="", "", IF(VLOOKUP(M16,'Footnotes list'!$D$9:$E$58,2,FALSE)=0,"",VLOOKUP(M16,'Footnotes list'!$D$9:$E$58,2,FALSE) ) )</f>
        <v/>
      </c>
      <c r="O16" s="294" t="str">
        <f>IF(TRIM(CONCATENATE(O8,O9,O10,O11,O14,O15))="","",SUM(O8,O9,O10,O11,O14,O15))</f>
        <v/>
      </c>
      <c r="P16" s="240"/>
      <c r="Q16" s="238"/>
      <c r="R16" s="245" t="str">
        <f>IF(TRIM(Q16)="", "", IF(VLOOKUP(Q16,'Footnotes list'!$D$9:$E$58,2,FALSE)=0,"",VLOOKUP(Q16,'Footnotes list'!$D$9:$E$58,2,FALSE) ) )</f>
        <v/>
      </c>
      <c r="S16" s="294" t="str">
        <f>IF(TRIM(CONCATENATE(S8,S9,S10,S11,S14,S15))="","",SUM(S8,S9,S10,S11,S14,S15))</f>
        <v/>
      </c>
      <c r="T16" s="240"/>
      <c r="U16" s="238"/>
      <c r="V16" s="245" t="str">
        <f>IF(TRIM(U16)="", "", IF(VLOOKUP(U16,'Footnotes list'!$D$9:$E$58,2,FALSE)=0,"",VLOOKUP(U16,'Footnotes list'!$D$9:$E$58,2,FALSE) ) )</f>
        <v/>
      </c>
      <c r="W16" s="294">
        <f>W8+W9+W10+W12+W13+W14+W15</f>
        <v>5803.8680099999992</v>
      </c>
      <c r="X16" s="240"/>
      <c r="Y16" s="238"/>
      <c r="Z16" s="245" t="str">
        <f>IF(TRIM(Y16)="", "", IF(VLOOKUP(Y16,'Footnotes list'!$D$9:$E$58,2,FALSE)=0,"",VLOOKUP(Y16,'Footnotes list'!$D$9:$E$58,2,FALSE) ) )</f>
        <v/>
      </c>
      <c r="AA16" s="294">
        <f>IF(TRIM(CONCATENATE(AA8,AA9,AA10,AA11,AA14,AA15))="","",SUM(AA8,AA9,AA10,AA11,AA14,AA15))</f>
        <v>0</v>
      </c>
      <c r="AB16" s="240"/>
      <c r="AC16" s="238"/>
      <c r="AD16" s="245" t="str">
        <f>IF(TRIM(AC16)="", "", IF(VLOOKUP(AC16,'Footnotes list'!$D$9:$E$58,2,FALSE)=0,"",VLOOKUP(AC16,'Footnotes list'!$D$9:$E$58,2,FALSE) ) )</f>
        <v/>
      </c>
      <c r="AE16" s="294">
        <f>IF(TRIM(CONCATENATE(AE8,AE9,AE10,AE11,AE14,AE15))="","",SUM(AE8,AE9,AE10,AE11,AE14,AE15))</f>
        <v>5477.3249999999989</v>
      </c>
      <c r="AF16" s="240"/>
      <c r="AG16" s="238"/>
      <c r="AH16" s="245" t="str">
        <f>IF(TRIM(AG16)="", "", IF(VLOOKUP(AG16,'Footnotes list'!$D$9:$E$58,2,FALSE)=0,"",VLOOKUP(AG16,'Footnotes list'!$D$9:$E$58,2,FALSE) ) )</f>
        <v/>
      </c>
      <c r="AI16" s="294">
        <f>IF(TRIM(CONCATENATE(AI8,AI9,AI10,AI11,AI14,AI15))="","",SUM(AI8,AI9,AI10,AI11,AI14,AI15))</f>
        <v>178.874</v>
      </c>
      <c r="AJ16" s="240"/>
      <c r="AK16" s="238"/>
      <c r="AL16" s="245" t="str">
        <f>IF(TRIM(AK16)="", "", IF(VLOOKUP(AK16,'Footnotes list'!$D$9:$E$58,2,FALSE)=0,"",VLOOKUP(AK16,'Footnotes list'!$D$9:$E$58,2,FALSE) ) )</f>
        <v/>
      </c>
      <c r="AM16" s="294">
        <f>IF(OR(TRIM('Quality report'!K30)="",TRIM(W16)=""),"",(W16/'Quality report'!K30)*100)</f>
        <v>44.387573333947664</v>
      </c>
      <c r="AN16" s="240"/>
      <c r="AO16" s="238">
        <v>1</v>
      </c>
      <c r="AP16" s="245" t="str">
        <f>IF(TRIM(AO16)="", "", IF(VLOOKUP(AO16,'Footnotes list'!$D$9:$E$58,2,FALSE)=0,"",VLOOKUP(AO16,'Footnotes list'!$D$9:$E$58,2,FALSE) ) )</f>
        <v>collection rate not achieved</v>
      </c>
      <c r="AQ16" s="294">
        <f>IF(OR(TRIM(W16)="", TRIM(K16)=""), "", W16*100/K16)</f>
        <v>62.540571538719625</v>
      </c>
      <c r="AR16" s="240"/>
      <c r="AS16" s="238">
        <v>1</v>
      </c>
      <c r="AT16" s="245" t="str">
        <f>IF(TRIM(AS16)="", "", IF(VLOOKUP(AS16,'Footnotes list'!$D$9:$E$58,2,FALSE)=0,"",VLOOKUP(AS16,'Footnotes list'!$D$9:$E$58,2,FALSE) ) )</f>
        <v>collection rate not achieved</v>
      </c>
      <c r="AU16" s="126" t="str">
        <f>IF(ISNUMBER(AM16),IF(AM16&lt;65,"Warning: the collection rate according to POM methodology should be higher than 65%, explanatory footnote is required",IF(AM16&gt;75,"Warning: the collection rate according to POM methodology should be lower than 75%, explanatory footnote and explanation in quality report cell B106 is required","The collection rate according to POM methodology is equal or above 65%")),"Warning: collection rate based on POM is not provided")</f>
        <v>Warning: the collection rate according to POM methodology should be higher than 65%, explanatory footnote is required</v>
      </c>
      <c r="AV16" s="126" t="str">
        <f>IF(ISNUMBER(AN16),IF(AN16&lt;85,"Warning: the collection rate according to WEEE generated methodology should be higher than 85%, explanatory footnote is required","The collection rate according to WEEE generated methodology is equal or above 85%"),"Warning: collection rate based on WEEE generated is not provided")</f>
        <v>Warning: collection rate based on WEEE generated is not provided</v>
      </c>
      <c r="AW16" s="433">
        <f t="shared" si="1"/>
        <v>5656.1989999999987</v>
      </c>
      <c r="AX16" s="49"/>
    </row>
    <row r="17" spans="3:50" ht="14.1" customHeight="1" x14ac:dyDescent="0.25">
      <c r="D17" s="75"/>
      <c r="AM17" s="69"/>
      <c r="AN17" s="69"/>
      <c r="AX17" s="49"/>
    </row>
    <row r="18" spans="3:50" s="77" customFormat="1" ht="15.75" x14ac:dyDescent="0.25">
      <c r="E18" s="127" t="s">
        <v>156</v>
      </c>
      <c r="F18" s="127"/>
      <c r="H18" s="78"/>
      <c r="L18" s="78"/>
      <c r="W18" s="79"/>
      <c r="X18" s="80" t="s">
        <v>119</v>
      </c>
      <c r="Y18" s="80"/>
      <c r="Z18" s="80"/>
      <c r="AA18" s="80"/>
      <c r="AB18" s="80"/>
      <c r="AC18" s="80"/>
      <c r="AD18" s="80"/>
      <c r="AE18" s="80"/>
      <c r="AF18" s="80"/>
      <c r="AG18" s="80"/>
      <c r="AH18" s="80"/>
      <c r="AI18" s="80"/>
      <c r="AJ18" s="80"/>
      <c r="AK18" s="80"/>
      <c r="AL18" s="80"/>
      <c r="AM18" s="69"/>
      <c r="AN18" s="81"/>
      <c r="AO18" s="80"/>
      <c r="AP18" s="80"/>
      <c r="AQ18" s="80"/>
      <c r="AR18" s="80"/>
      <c r="AS18" s="80"/>
      <c r="AT18" s="79"/>
      <c r="AU18" s="79"/>
      <c r="AW18" s="434"/>
      <c r="AX18" s="49"/>
    </row>
    <row r="19" spans="3:50" s="77" customFormat="1" ht="15.75" x14ac:dyDescent="0.25">
      <c r="E19" s="691" t="s">
        <v>112</v>
      </c>
      <c r="F19" s="691"/>
      <c r="H19" s="78"/>
      <c r="W19" s="80"/>
      <c r="X19" s="80"/>
      <c r="Y19" s="80"/>
      <c r="Z19" s="80"/>
      <c r="AA19" s="80"/>
      <c r="AB19" s="80"/>
      <c r="AC19" s="80"/>
      <c r="AD19" s="80"/>
      <c r="AE19" s="80"/>
      <c r="AF19" s="80"/>
      <c r="AG19" s="80"/>
      <c r="AH19" s="80"/>
      <c r="AI19" s="80"/>
      <c r="AJ19" s="80"/>
      <c r="AK19" s="80"/>
      <c r="AL19" s="80"/>
      <c r="AM19" s="69"/>
      <c r="AN19" s="81"/>
      <c r="AO19" s="80"/>
      <c r="AP19" s="80"/>
      <c r="AQ19" s="80"/>
      <c r="AR19" s="80"/>
      <c r="AS19" s="79"/>
      <c r="AT19" s="79"/>
      <c r="AW19" s="434"/>
      <c r="AX19" s="49"/>
    </row>
    <row r="20" spans="3:50" s="77" customFormat="1" ht="16.350000000000001" customHeight="1" x14ac:dyDescent="0.25">
      <c r="C20" s="82"/>
      <c r="D20" s="83"/>
      <c r="E20" s="692" t="s">
        <v>246</v>
      </c>
      <c r="F20" s="693"/>
      <c r="H20" s="78"/>
      <c r="M20" s="69"/>
      <c r="AM20" s="69"/>
      <c r="AN20" s="84"/>
      <c r="AW20" s="434"/>
      <c r="AX20" s="49"/>
    </row>
    <row r="21" spans="3:50" s="77" customFormat="1" ht="14.1" customHeight="1" x14ac:dyDescent="0.25">
      <c r="C21" s="82"/>
      <c r="D21" s="83"/>
      <c r="E21" s="694" t="s">
        <v>113</v>
      </c>
      <c r="F21" s="695"/>
      <c r="H21" s="78"/>
      <c r="AM21" s="69"/>
      <c r="AN21" s="69"/>
      <c r="AW21" s="434"/>
      <c r="AX21" s="49"/>
    </row>
    <row r="22" spans="3:50" s="77" customFormat="1" ht="14.85" customHeight="1" x14ac:dyDescent="0.25">
      <c r="C22" s="82"/>
      <c r="D22" s="83"/>
      <c r="E22" s="696" t="s">
        <v>157</v>
      </c>
      <c r="F22" s="697"/>
      <c r="H22" s="78"/>
      <c r="AN22" s="69"/>
      <c r="AW22" s="434"/>
      <c r="AX22" s="49"/>
    </row>
    <row r="23" spans="3:50" s="77" customFormat="1" x14ac:dyDescent="0.25">
      <c r="C23" s="82"/>
      <c r="D23" s="83"/>
      <c r="E23" s="698" t="s">
        <v>114</v>
      </c>
      <c r="F23" s="699"/>
      <c r="G23" s="104"/>
      <c r="H23" s="105"/>
      <c r="I23" s="104"/>
      <c r="J23" s="104"/>
      <c r="AN23" s="69"/>
      <c r="AW23" s="434"/>
      <c r="AX23" s="49"/>
    </row>
    <row r="24" spans="3:50" ht="10.35" customHeight="1" x14ac:dyDescent="0.25">
      <c r="F24" s="106"/>
      <c r="G24" s="104"/>
      <c r="H24" s="105"/>
      <c r="I24" s="104"/>
      <c r="J24" s="104"/>
      <c r="K24" s="77"/>
      <c r="AX24" s="85"/>
    </row>
    <row r="25" spans="3:50" ht="66" customHeight="1" x14ac:dyDescent="0.25">
      <c r="E25" s="690" t="s">
        <v>435</v>
      </c>
      <c r="F25" s="690"/>
      <c r="G25" s="104"/>
      <c r="H25" s="105"/>
      <c r="I25" s="104"/>
      <c r="J25" s="104"/>
      <c r="K25" s="77"/>
      <c r="AX25" s="85"/>
    </row>
    <row r="26" spans="3:50" ht="123.6" customHeight="1" x14ac:dyDescent="0.25">
      <c r="E26" s="690" t="s">
        <v>458</v>
      </c>
      <c r="F26" s="690"/>
      <c r="G26" s="104"/>
      <c r="H26" s="105"/>
      <c r="I26" s="104"/>
      <c r="J26" s="104"/>
      <c r="K26" s="77"/>
      <c r="AX26" s="85"/>
    </row>
    <row r="27" spans="3:50" x14ac:dyDescent="0.25">
      <c r="F27" s="106"/>
      <c r="G27" s="104"/>
      <c r="H27" s="105"/>
      <c r="I27" s="104"/>
      <c r="J27" s="104"/>
      <c r="K27" s="77"/>
      <c r="AX27" s="85"/>
    </row>
    <row r="28" spans="3:50" x14ac:dyDescent="0.25">
      <c r="F28" s="106"/>
      <c r="G28" s="104"/>
      <c r="H28" s="105"/>
      <c r="I28" s="104"/>
      <c r="J28" s="104"/>
      <c r="K28" s="77"/>
      <c r="AX28" s="85"/>
    </row>
    <row r="29" spans="3:50" x14ac:dyDescent="0.25">
      <c r="F29" s="106"/>
      <c r="G29" s="104"/>
      <c r="H29" s="105"/>
      <c r="I29" s="104"/>
      <c r="J29" s="104"/>
      <c r="K29" s="77"/>
      <c r="AX29" s="85"/>
    </row>
    <row r="30" spans="3:50" x14ac:dyDescent="0.25">
      <c r="F30" s="106"/>
      <c r="G30" s="104"/>
      <c r="H30" s="105"/>
      <c r="I30" s="104"/>
      <c r="J30" s="104"/>
      <c r="K30" s="77"/>
      <c r="AX30" s="85"/>
    </row>
    <row r="31" spans="3:50" x14ac:dyDescent="0.25">
      <c r="F31" s="106"/>
      <c r="G31" s="71"/>
      <c r="H31" s="71"/>
      <c r="I31" s="71"/>
      <c r="J31" s="71"/>
      <c r="AX31" s="85"/>
    </row>
    <row r="32" spans="3:50" x14ac:dyDescent="0.25">
      <c r="AX32" s="85"/>
    </row>
    <row r="33" spans="50:50" x14ac:dyDescent="0.25">
      <c r="AX33" s="85"/>
    </row>
  </sheetData>
  <sheetProtection algorithmName="SHA-512" hashValue="y7XSwKE6mAa7vE3c9dRYixCf7MeJZ8BwI3TePe/Qy8TEDpbxL7rtnNArcGxytzN4BuQDi/x14AOInheu9wFfvg==" saltValue="Yl1EvCY3vqHDmS//JhMKcw==" spinCount="100000" sheet="1" objects="1" scenarios="1"/>
  <mergeCells count="35">
    <mergeCell ref="AW6:AW7"/>
    <mergeCell ref="AU3:AV3"/>
    <mergeCell ref="AU4:AV5"/>
    <mergeCell ref="AU6:AU7"/>
    <mergeCell ref="AV6:AV7"/>
    <mergeCell ref="AW2:AW4"/>
    <mergeCell ref="AS6:AT7"/>
    <mergeCell ref="AF6:AF7"/>
    <mergeCell ref="AG6:AH7"/>
    <mergeCell ref="AJ6:AJ7"/>
    <mergeCell ref="AK6:AL7"/>
    <mergeCell ref="AN6:AN7"/>
    <mergeCell ref="E26:F26"/>
    <mergeCell ref="E19:F19"/>
    <mergeCell ref="E20:F20"/>
    <mergeCell ref="E21:F21"/>
    <mergeCell ref="E22:F22"/>
    <mergeCell ref="E23:F23"/>
    <mergeCell ref="E25:F25"/>
    <mergeCell ref="G2:AT2"/>
    <mergeCell ref="U6:V7"/>
    <mergeCell ref="X6:X7"/>
    <mergeCell ref="Y6:Z7"/>
    <mergeCell ref="AB6:AB7"/>
    <mergeCell ref="AC6:AD7"/>
    <mergeCell ref="L6:L7"/>
    <mergeCell ref="M6:N7"/>
    <mergeCell ref="P6:P7"/>
    <mergeCell ref="Q6:R7"/>
    <mergeCell ref="T6:T7"/>
    <mergeCell ref="G3:AD4"/>
    <mergeCell ref="H6:H7"/>
    <mergeCell ref="I6:J7"/>
    <mergeCell ref="AO6:AP7"/>
    <mergeCell ref="AR6:AR7"/>
  </mergeCells>
  <conditionalFormatting sqref="AU16">
    <cfRule type="containsText" dxfId="94" priority="16" operator="containsText" text="Warning:">
      <formula>NOT(ISERROR(SEARCH("Warning:",AU16)))</formula>
    </cfRule>
  </conditionalFormatting>
  <conditionalFormatting sqref="AU16">
    <cfRule type="containsText" dxfId="93" priority="15" operator="containsText" text="Error">
      <formula>NOT(ISERROR(SEARCH("Error",AU16)))</formula>
    </cfRule>
  </conditionalFormatting>
  <conditionalFormatting sqref="AU4">
    <cfRule type="containsText" dxfId="92" priority="14" operator="containsText" text="Warning:">
      <formula>NOT(ISERROR(SEARCH("Warning:",AU4)))</formula>
    </cfRule>
  </conditionalFormatting>
  <conditionalFormatting sqref="AU4">
    <cfRule type="containsText" dxfId="91" priority="13" operator="containsText" text="Chosen">
      <formula>NOT(ISERROR(SEARCH("Chosen",AU4)))</formula>
    </cfRule>
  </conditionalFormatting>
  <conditionalFormatting sqref="AV16">
    <cfRule type="containsText" dxfId="90" priority="12" operator="containsText" text="Warning:">
      <formula>NOT(ISERROR(SEARCH("Warning:",AV16)))</formula>
    </cfRule>
  </conditionalFormatting>
  <conditionalFormatting sqref="AV16">
    <cfRule type="containsText" dxfId="89" priority="11" operator="containsText" text="Error">
      <formula>NOT(ISERROR(SEARCH("Error",AV16)))</formula>
    </cfRule>
  </conditionalFormatting>
  <conditionalFormatting sqref="AW8">
    <cfRule type="expression" dxfId="88" priority="10">
      <formula>AW8&gt;W8</formula>
    </cfRule>
  </conditionalFormatting>
  <conditionalFormatting sqref="AW9">
    <cfRule type="expression" dxfId="87" priority="8">
      <formula>AW9&gt;W9</formula>
    </cfRule>
  </conditionalFormatting>
  <conditionalFormatting sqref="AW10">
    <cfRule type="expression" dxfId="86" priority="7">
      <formula>AW10&gt;W10</formula>
    </cfRule>
  </conditionalFormatting>
  <conditionalFormatting sqref="AW11">
    <cfRule type="expression" dxfId="85" priority="6">
      <formula>AW11&gt;W11</formula>
    </cfRule>
  </conditionalFormatting>
  <conditionalFormatting sqref="AW12">
    <cfRule type="expression" dxfId="84" priority="5">
      <formula>AW12&gt;W12</formula>
    </cfRule>
  </conditionalFormatting>
  <conditionalFormatting sqref="AW13">
    <cfRule type="expression" dxfId="83" priority="4">
      <formula>AW13&gt;W13</formula>
    </cfRule>
  </conditionalFormatting>
  <conditionalFormatting sqref="AW14">
    <cfRule type="expression" dxfId="82" priority="3">
      <formula>AW14&gt;W14</formula>
    </cfRule>
  </conditionalFormatting>
  <conditionalFormatting sqref="AW15">
    <cfRule type="expression" dxfId="81" priority="2">
      <formula>AW15&gt;W15</formula>
    </cfRule>
  </conditionalFormatting>
  <conditionalFormatting sqref="AW16">
    <cfRule type="expression" dxfId="80" priority="1">
      <formula>AW16&gt;W16</formula>
    </cfRule>
  </conditionalFormatting>
  <dataValidations count="2">
    <dataValidation type="decimal" allowBlank="1" showInputMessage="1" showErrorMessage="1" sqref="G8:G16 K8:K16 O8:O16 S8:S16 W8:W16 AA8:AA16 AE8:AE16 AI8:AI16" xr:uid="{00000000-0002-0000-0700-000000000000}">
      <formula1>0</formula1>
      <formula2>999999999999999</formula2>
    </dataValidation>
    <dataValidation type="decimal" allowBlank="1" showInputMessage="1" showErrorMessage="1" sqref="AM8:AM16 AQ8:AQ16" xr:uid="{00000000-0002-0000-0700-000001000000}">
      <formula1>0</formula1>
      <formula2>999</formula2>
    </dataValidation>
  </dataValidations>
  <pageMargins left="0.70866141732283472" right="0.70866141732283472" top="0.74803149606299213" bottom="0.74803149606299213" header="0.31496062992125984" footer="0.31496062992125984"/>
  <pageSetup paperSize="9" scale="28" orientation="landscape" horizontalDpi="360" verticalDpi="360"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9" r:id="rId4" name="formulas">
              <controlPr defaultSize="0" print="0" autoFill="0" autoPict="0" macro="[0]!'SwitchLocksInCells &quot;formulas&quot;'" altText="Lock formulas">
                <anchor moveWithCells="1" sizeWithCells="1">
                  <from>
                    <xdr:col>4</xdr:col>
                    <xdr:colOff>152400</xdr:colOff>
                    <xdr:row>1</xdr:row>
                    <xdr:rowOff>76200</xdr:rowOff>
                  </from>
                  <to>
                    <xdr:col>4</xdr:col>
                    <xdr:colOff>981075</xdr:colOff>
                    <xdr:row>1</xdr:row>
                    <xdr:rowOff>523875</xdr:rowOff>
                  </to>
                </anchor>
              </controlPr>
            </control>
          </mc:Choice>
        </mc:AlternateContent>
        <mc:AlternateContent xmlns:mc="http://schemas.openxmlformats.org/markup-compatibility/2006">
          <mc:Choice Requires="x14">
            <control shapeId="11353" r:id="rId5" name="Button 89">
              <controlPr defaultSize="0" print="0" autoFill="0" autoPict="0" macro="[0]!MainBody">
                <anchor moveWithCells="1" sizeWithCells="1">
                  <from>
                    <xdr:col>5</xdr:col>
                    <xdr:colOff>371475</xdr:colOff>
                    <xdr:row>1</xdr:row>
                    <xdr:rowOff>66675</xdr:rowOff>
                  </from>
                  <to>
                    <xdr:col>5</xdr:col>
                    <xdr:colOff>1476375</xdr:colOff>
                    <xdr:row>1</xdr:row>
                    <xdr:rowOff>485775</xdr:rowOff>
                  </to>
                </anchor>
              </controlPr>
            </control>
          </mc:Choice>
        </mc:AlternateContent>
        <mc:AlternateContent xmlns:mc="http://schemas.openxmlformats.org/markup-compatibility/2006">
          <mc:Choice Requires="x14">
            <control shapeId="11354" r:id="rId6" name="Button 90">
              <controlPr defaultSize="0" print="0" autoFill="0" autoPict="0" macro="[0]!RestoreColours">
                <anchor moveWithCells="1" sizeWithCells="1">
                  <from>
                    <xdr:col>5</xdr:col>
                    <xdr:colOff>1562100</xdr:colOff>
                    <xdr:row>1</xdr:row>
                    <xdr:rowOff>66675</xdr:rowOff>
                  </from>
                  <to>
                    <xdr:col>5</xdr:col>
                    <xdr:colOff>2581275</xdr:colOff>
                    <xdr:row>1</xdr:row>
                    <xdr:rowOff>495300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2000000}">
          <x14:formula1>
            <xm:f>'Footnotes list'!$D$9:$D$58</xm:f>
          </x14:formula1>
          <xm:sqref>I8:I16 M8:M16 Q8:Q16 U8:U16 Y8:Y16 AC8:AC16 AG8:AG16 AK8:AK16 AO8:AO16 AS8:AS16</xm:sqref>
        </x14:dataValidation>
        <x14:dataValidation type="list" allowBlank="1" showInputMessage="1" showErrorMessage="1" xr:uid="{00000000-0002-0000-0700-000003000000}">
          <x14:formula1>
            <xm:f>Lists!$D$2:$D$8</xm:f>
          </x14:formula1>
          <xm:sqref>AN8:AN16 AJ8:AJ16 H8:H16 L8:L16 P8:P16 T8:T16 X8:X16 AB8:AB16 AF8:AF16 AR8:AR16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41AFAA"/>
    <pageSetUpPr fitToPage="1"/>
  </sheetPr>
  <dimension ref="A1:AY38"/>
  <sheetViews>
    <sheetView showGridLines="0" topLeftCell="D1" zoomScaleNormal="100" zoomScaleSheetLayoutView="80" workbookViewId="0">
      <pane xSplit="3" ySplit="7" topLeftCell="G8" activePane="bottomRight" state="frozen"/>
      <selection activeCell="G8" sqref="G8"/>
      <selection pane="topRight" activeCell="G8" sqref="G8"/>
      <selection pane="bottomLeft" activeCell="G8" sqref="G8"/>
      <selection pane="bottomRight" activeCell="D1" sqref="D1"/>
    </sheetView>
  </sheetViews>
  <sheetFormatPr defaultColWidth="9.42578125" defaultRowHeight="15" x14ac:dyDescent="0.25"/>
  <cols>
    <col min="1" max="1" width="1.5703125" style="88" hidden="1" customWidth="1"/>
    <col min="2" max="3" width="2" style="88" hidden="1" customWidth="1"/>
    <col min="4" max="4" width="2.5703125" style="88" customWidth="1"/>
    <col min="5" max="5" width="16.42578125" style="88" customWidth="1"/>
    <col min="6" max="6" width="72.42578125" style="88" customWidth="1"/>
    <col min="7" max="7" width="13.42578125" style="88" customWidth="1"/>
    <col min="8" max="8" width="3.5703125" style="88" customWidth="1"/>
    <col min="9" max="9" width="2.5703125" style="88" customWidth="1"/>
    <col min="10" max="10" width="8.5703125" style="88" customWidth="1"/>
    <col min="11" max="11" width="13.42578125" style="88" customWidth="1"/>
    <col min="12" max="12" width="3.5703125" style="88" customWidth="1"/>
    <col min="13" max="13" width="2.5703125" style="88" customWidth="1"/>
    <col min="14" max="14" width="8.5703125" style="88" customWidth="1"/>
    <col min="15" max="15" width="13.42578125" style="88" customWidth="1"/>
    <col min="16" max="16" width="3.5703125" style="88" customWidth="1"/>
    <col min="17" max="17" width="2.5703125" style="88" customWidth="1"/>
    <col min="18" max="18" width="8.5703125" style="88" customWidth="1"/>
    <col min="19" max="19" width="13.42578125" style="88" customWidth="1"/>
    <col min="20" max="20" width="3.5703125" style="88" customWidth="1"/>
    <col min="21" max="21" width="2.5703125" style="88" customWidth="1"/>
    <col min="22" max="22" width="8.5703125" style="88" customWidth="1"/>
    <col min="23" max="23" width="13.42578125" style="88" customWidth="1"/>
    <col min="24" max="24" width="3.5703125" style="88" customWidth="1"/>
    <col min="25" max="25" width="2.5703125" style="88" customWidth="1"/>
    <col min="26" max="26" width="8.5703125" style="88" customWidth="1"/>
    <col min="27" max="27" width="13.42578125" style="88" customWidth="1"/>
    <col min="28" max="28" width="3.5703125" style="88" customWidth="1"/>
    <col min="29" max="29" width="2.5703125" style="88" customWidth="1"/>
    <col min="30" max="30" width="8.5703125" style="88" customWidth="1"/>
    <col min="31" max="31" width="12.42578125" style="409" hidden="1" customWidth="1"/>
    <col min="32" max="33" width="43.42578125" style="88" customWidth="1"/>
    <col min="34" max="34" width="0" style="88" hidden="1" customWidth="1"/>
    <col min="35" max="16384" width="9.42578125" style="88"/>
  </cols>
  <sheetData>
    <row r="1" spans="2:34" s="86" customFormat="1" ht="6.75" customHeight="1" thickBot="1" x14ac:dyDescent="0.3">
      <c r="C1" s="87"/>
      <c r="AE1" s="409"/>
    </row>
    <row r="2" spans="2:34" ht="45.75" customHeight="1" thickBot="1" x14ac:dyDescent="0.25">
      <c r="E2" s="54"/>
      <c r="F2" s="55"/>
      <c r="G2" s="679" t="s">
        <v>618</v>
      </c>
      <c r="H2" s="680"/>
      <c r="I2" s="680"/>
      <c r="J2" s="680"/>
      <c r="K2" s="680"/>
      <c r="L2" s="680"/>
      <c r="M2" s="680"/>
      <c r="N2" s="680"/>
      <c r="O2" s="680"/>
      <c r="P2" s="680"/>
      <c r="Q2" s="680"/>
      <c r="R2" s="680"/>
      <c r="S2" s="680"/>
      <c r="T2" s="680"/>
      <c r="U2" s="680"/>
      <c r="V2" s="680"/>
      <c r="W2" s="680"/>
      <c r="X2" s="680"/>
      <c r="Y2" s="680"/>
      <c r="Z2" s="680"/>
      <c r="AA2" s="680"/>
      <c r="AB2" s="680"/>
      <c r="AC2" s="680"/>
      <c r="AD2" s="681"/>
      <c r="AF2" s="713" t="s">
        <v>336</v>
      </c>
      <c r="AG2" s="714"/>
    </row>
    <row r="3" spans="2:34" ht="23.1" customHeight="1" x14ac:dyDescent="0.25">
      <c r="E3" s="56" t="s">
        <v>25</v>
      </c>
      <c r="F3" s="57" t="str">
        <f>'GETTING STARTED'!G9</f>
        <v>LU</v>
      </c>
      <c r="G3" s="688" t="str">
        <f>'GETTING STARTED'!E9</f>
        <v>Luxembourg</v>
      </c>
      <c r="H3" s="688"/>
      <c r="I3" s="688"/>
      <c r="J3" s="688"/>
      <c r="K3" s="688"/>
      <c r="L3" s="688"/>
      <c r="M3" s="688"/>
      <c r="N3" s="688"/>
      <c r="O3" s="688"/>
      <c r="P3" s="688"/>
      <c r="Q3" s="688"/>
      <c r="R3" s="688"/>
      <c r="S3" s="688"/>
      <c r="T3" s="688"/>
      <c r="U3" s="688"/>
      <c r="V3" s="688"/>
      <c r="W3" s="688"/>
      <c r="X3" s="688"/>
      <c r="Y3" s="688"/>
      <c r="Z3" s="688"/>
      <c r="AA3" s="719"/>
      <c r="AB3" s="719"/>
      <c r="AC3" s="719"/>
      <c r="AD3" s="720"/>
      <c r="AF3" s="702"/>
      <c r="AG3" s="703"/>
    </row>
    <row r="4" spans="2:34" ht="23.1" customHeight="1" thickBot="1" x14ac:dyDescent="0.3">
      <c r="E4" s="58" t="s">
        <v>109</v>
      </c>
      <c r="F4" s="59">
        <f>'GETTING STARTED'!E10</f>
        <v>2022</v>
      </c>
      <c r="G4" s="689"/>
      <c r="H4" s="689"/>
      <c r="I4" s="689"/>
      <c r="J4" s="689"/>
      <c r="K4" s="689"/>
      <c r="L4" s="689"/>
      <c r="M4" s="689"/>
      <c r="N4" s="689"/>
      <c r="O4" s="689"/>
      <c r="P4" s="689"/>
      <c r="Q4" s="689"/>
      <c r="R4" s="689"/>
      <c r="S4" s="689"/>
      <c r="T4" s="689"/>
      <c r="U4" s="689"/>
      <c r="V4" s="689"/>
      <c r="W4" s="689"/>
      <c r="X4" s="689"/>
      <c r="Y4" s="689"/>
      <c r="Z4" s="689"/>
      <c r="AA4" s="721"/>
      <c r="AB4" s="721"/>
      <c r="AC4" s="721"/>
      <c r="AD4" s="722"/>
      <c r="AF4" s="702"/>
      <c r="AG4" s="703"/>
    </row>
    <row r="5" spans="2:34" s="572" customFormat="1" ht="34.35" hidden="1" customHeight="1" thickBot="1" x14ac:dyDescent="0.3">
      <c r="E5" s="573" t="s">
        <v>309</v>
      </c>
      <c r="F5" s="574"/>
      <c r="G5" s="575" t="s">
        <v>838</v>
      </c>
      <c r="H5" s="576"/>
      <c r="I5" s="576"/>
      <c r="J5" s="577"/>
      <c r="K5" s="575" t="s">
        <v>845</v>
      </c>
      <c r="L5" s="576"/>
      <c r="M5" s="576"/>
      <c r="N5" s="577"/>
      <c r="O5" s="575" t="s">
        <v>838</v>
      </c>
      <c r="P5" s="576"/>
      <c r="Q5" s="576"/>
      <c r="R5" s="577"/>
      <c r="S5" s="575" t="s">
        <v>845</v>
      </c>
      <c r="T5" s="576"/>
      <c r="U5" s="576"/>
      <c r="V5" s="577"/>
      <c r="W5" s="575" t="s">
        <v>838</v>
      </c>
      <c r="X5" s="576"/>
      <c r="Y5" s="576"/>
      <c r="Z5" s="577"/>
      <c r="AA5" s="575" t="s">
        <v>838</v>
      </c>
      <c r="AB5" s="576"/>
      <c r="AC5" s="576"/>
      <c r="AD5" s="577"/>
      <c r="AE5" s="578"/>
      <c r="AF5" s="715"/>
      <c r="AG5" s="716"/>
    </row>
    <row r="6" spans="2:34" ht="62.25" customHeight="1" thickBot="1" x14ac:dyDescent="0.3">
      <c r="D6" s="97"/>
      <c r="E6" s="60"/>
      <c r="F6" s="490"/>
      <c r="G6" s="61" t="s">
        <v>414</v>
      </c>
      <c r="H6" s="686" t="s">
        <v>110</v>
      </c>
      <c r="I6" s="682" t="s">
        <v>111</v>
      </c>
      <c r="J6" s="683"/>
      <c r="K6" s="61" t="s">
        <v>420</v>
      </c>
      <c r="L6" s="686" t="s">
        <v>110</v>
      </c>
      <c r="M6" s="682" t="s">
        <v>111</v>
      </c>
      <c r="N6" s="683"/>
      <c r="O6" s="61" t="s">
        <v>771</v>
      </c>
      <c r="P6" s="686" t="s">
        <v>110</v>
      </c>
      <c r="Q6" s="682" t="s">
        <v>111</v>
      </c>
      <c r="R6" s="683"/>
      <c r="S6" s="61" t="s">
        <v>772</v>
      </c>
      <c r="T6" s="686" t="s">
        <v>110</v>
      </c>
      <c r="U6" s="682" t="s">
        <v>111</v>
      </c>
      <c r="V6" s="683"/>
      <c r="W6" s="61" t="s">
        <v>421</v>
      </c>
      <c r="X6" s="686" t="s">
        <v>110</v>
      </c>
      <c r="Y6" s="682" t="s">
        <v>111</v>
      </c>
      <c r="Z6" s="683"/>
      <c r="AA6" s="61" t="s">
        <v>422</v>
      </c>
      <c r="AB6" s="686" t="s">
        <v>110</v>
      </c>
      <c r="AC6" s="682" t="s">
        <v>111</v>
      </c>
      <c r="AD6" s="683"/>
      <c r="AF6" s="717" t="s">
        <v>337</v>
      </c>
      <c r="AG6" s="708" t="s">
        <v>338</v>
      </c>
    </row>
    <row r="7" spans="2:34" s="98" customFormat="1" ht="14.85" hidden="1" customHeight="1" thickBot="1" x14ac:dyDescent="0.25">
      <c r="D7" s="99"/>
      <c r="E7" s="101" t="s">
        <v>307</v>
      </c>
      <c r="F7" s="102" t="s">
        <v>308</v>
      </c>
      <c r="G7" s="62" t="s">
        <v>241</v>
      </c>
      <c r="H7" s="687"/>
      <c r="I7" s="684"/>
      <c r="J7" s="685"/>
      <c r="K7" s="62" t="s">
        <v>241</v>
      </c>
      <c r="L7" s="687"/>
      <c r="M7" s="684"/>
      <c r="N7" s="685"/>
      <c r="O7" s="62" t="s">
        <v>242</v>
      </c>
      <c r="P7" s="687"/>
      <c r="Q7" s="684"/>
      <c r="R7" s="685"/>
      <c r="S7" s="62" t="s">
        <v>242</v>
      </c>
      <c r="T7" s="687"/>
      <c r="U7" s="684"/>
      <c r="V7" s="685"/>
      <c r="W7" s="62" t="s">
        <v>243</v>
      </c>
      <c r="X7" s="687"/>
      <c r="Y7" s="684"/>
      <c r="Z7" s="685"/>
      <c r="AA7" s="62" t="s">
        <v>244</v>
      </c>
      <c r="AB7" s="687"/>
      <c r="AC7" s="684"/>
      <c r="AD7" s="685"/>
      <c r="AE7" s="368" t="s">
        <v>517</v>
      </c>
      <c r="AF7" s="718"/>
      <c r="AG7" s="709"/>
    </row>
    <row r="8" spans="2:34" ht="21" customHeight="1" x14ac:dyDescent="0.2">
      <c r="E8" s="117" t="s">
        <v>15</v>
      </c>
      <c r="F8" s="63" t="s">
        <v>0</v>
      </c>
      <c r="G8" s="250">
        <v>1016.1589999999999</v>
      </c>
      <c r="H8" s="241"/>
      <c r="I8" s="242"/>
      <c r="J8" s="243" t="str">
        <f>IF(TRIM(I8)="", "", IF(VLOOKUP(I8,'Footnotes list'!$D$9:$E$58,2,FALSE)=0,"",VLOOKUP(I8,'Footnotes list'!$D$9:$E$58,2,FALSE) ) )</f>
        <v/>
      </c>
      <c r="K8" s="512">
        <f>IF(OR(TRIM(G8)="",TRIM(WEEE4.T1!W8)=""),"",G8*100/WEEE4.T1!W8)</f>
        <v>99.571292134468678</v>
      </c>
      <c r="L8" s="241"/>
      <c r="M8" s="242">
        <v>3</v>
      </c>
      <c r="N8" s="243" t="str">
        <f>IF(TRIM(M8)="", "", IF(VLOOKUP(M8,'Footnotes list'!$D$9:$E$58,2,FALSE)=0,"",VLOOKUP(M8,'Footnotes list'!$D$9:$E$58,2,FALSE) ) )</f>
        <v>below 100%</v>
      </c>
      <c r="O8" s="512">
        <f>IF(TRIM(CONCATENATE(W8,AA8))="","",SUM(W8,AA8))</f>
        <v>877.78099999999995</v>
      </c>
      <c r="P8" s="241"/>
      <c r="Q8" s="242"/>
      <c r="R8" s="243" t="str">
        <f>IF(TRIM(Q8)="", "", IF(VLOOKUP(Q8,'Footnotes list'!$D$9:$E$58,2,FALSE)=0,"",VLOOKUP(Q8,'Footnotes list'!$D$9:$E$58,2,FALSE) ) )</f>
        <v/>
      </c>
      <c r="S8" s="513">
        <f>IF(OR(TRIM(O8)="",TRIM(WEEE4.T1!W8)=""),"",O8*100/WEEE4.T1!W8)</f>
        <v>86.011921737726126</v>
      </c>
      <c r="T8" s="241"/>
      <c r="U8" s="242"/>
      <c r="V8" s="243" t="str">
        <f>IF(TRIM(U8)="", "", IF(VLOOKUP(U8,'Footnotes list'!$D$9:$E$58,2,FALSE)=0,"",VLOOKUP(U8,'Footnotes list'!$D$9:$E$58,2,FALSE) ) )</f>
        <v/>
      </c>
      <c r="W8" s="250">
        <v>3.4329999999999998</v>
      </c>
      <c r="X8" s="241"/>
      <c r="Y8" s="242"/>
      <c r="Z8" s="243" t="str">
        <f>IF(TRIM(Y8)="", "", IF(VLOOKUP(Y8,'Footnotes list'!$D$9:$E$58,2,FALSE)=0,"",VLOOKUP(Y8,'Footnotes list'!$D$9:$E$58,2,FALSE) ) )</f>
        <v/>
      </c>
      <c r="AA8" s="250">
        <v>874.34799999999996</v>
      </c>
      <c r="AB8" s="241"/>
      <c r="AC8" s="242"/>
      <c r="AD8" s="243" t="str">
        <f>IF(TRIM(AC8)="", "", IF(VLOOKUP(AC8,'Footnotes list'!$D$9:$E$58,2,FALSE)=0,"",VLOOKUP(AC8,'Footnotes list'!$D$9:$E$58,2,FALSE) ) )</f>
        <v/>
      </c>
      <c r="AE8" s="409">
        <f>WEEE4.T1!W8</f>
        <v>1020.5341100000001</v>
      </c>
      <c r="AF8" s="126" t="str">
        <f>IF(S8&gt;K8,"Warning: Recycling and preparing for re-use rate is higher than recovery rate, explanatory footnote and extended explanation in sheet Quality report required",(IF(ISNUMBER(K8), IF((K8&lt;85),"Warning: please check reported values, the recovery target of 85% is not reached",IF((K8&gt;99),"Warning: the recovery rate should be below 99, explanatory footnote and extended explanation in sheet Quality report required","The country has reached 85% in recovery rate")),"Warning: mandatory cell is empty, please provide value")))</f>
        <v>Warning: the recovery rate should be below 99, explanatory footnote and extended explanation in sheet Quality report required</v>
      </c>
      <c r="AG8" s="126" t="str">
        <f>IF(S8&gt;K8,"Warning: Recycling and preparing for re-use rate is higher than recovery rate, explanatory footnote and extended explanation in sheet Quality report required",(IF(ISNUMBER(S8), IF((S8&lt;80),"Warning: please check reported values, the recycling and preparing for re-use target of 80% is not reached",IF((S8&gt;95),"Warning: the recycling and preparing for re-use rate should be below 95, explanatory footnote and extended explanation in sheet Quality report required","The country has reached 80% in recycling and preparing for re-use rate")),"Warning: mandatory cell is empty, please provide value")))</f>
        <v>The country has reached 80% in recycling and preparing for re-use rate</v>
      </c>
      <c r="AH8" s="88">
        <f>W8+G8</f>
        <v>1019.5919999999999</v>
      </c>
    </row>
    <row r="9" spans="2:34" ht="21" customHeight="1" x14ac:dyDescent="0.2">
      <c r="B9" s="113"/>
      <c r="C9" s="113"/>
      <c r="D9" s="113"/>
      <c r="E9" s="117" t="s">
        <v>16</v>
      </c>
      <c r="F9" s="63" t="s">
        <v>1</v>
      </c>
      <c r="G9" s="251">
        <v>401.62500000000006</v>
      </c>
      <c r="H9" s="239"/>
      <c r="I9" s="237"/>
      <c r="J9" s="244" t="str">
        <f>IF(TRIM(I9)="", "", IF(VLOOKUP(I9,'Footnotes list'!$D$9:$E$58,2,FALSE)=0,"",VLOOKUP(I9,'Footnotes list'!$D$9:$E$58,2,FALSE) ) )</f>
        <v/>
      </c>
      <c r="K9" s="510">
        <f>IF(OR(TRIM(G9)="",TRIM(WEEE4.T1!W9)=""),"",G9*100/WEEE4.T1!W9)</f>
        <v>96.01758389468408</v>
      </c>
      <c r="L9" s="239"/>
      <c r="M9" s="237"/>
      <c r="N9" s="244" t="str">
        <f>IF(TRIM(M9)="", "", IF(VLOOKUP(M9,'Footnotes list'!$D$9:$E$58,2,FALSE)=0,"",VLOOKUP(M9,'Footnotes list'!$D$9:$E$58,2,FALSE) ) )</f>
        <v/>
      </c>
      <c r="O9" s="510">
        <f t="shared" ref="O9:O15" si="0">IF(TRIM(CONCATENATE(W9,AA9))="","",SUM(W9,AA9))</f>
        <v>388.08500000000004</v>
      </c>
      <c r="P9" s="239"/>
      <c r="Q9" s="237"/>
      <c r="R9" s="244" t="str">
        <f>IF(TRIM(Q9)="", "", IF(VLOOKUP(Q9,'Footnotes list'!$D$9:$E$58,2,FALSE)=0,"",VLOOKUP(Q9,'Footnotes list'!$D$9:$E$58,2,FALSE) ) )</f>
        <v/>
      </c>
      <c r="S9" s="511">
        <f>IF(OR(TRIM(O9)="",TRIM(WEEE4.T1!W9)=""),"",O9*100/WEEE4.T1!W9)</f>
        <v>92.780539174026686</v>
      </c>
      <c r="T9" s="239"/>
      <c r="U9" s="237"/>
      <c r="V9" s="244" t="str">
        <f>IF(TRIM(U9)="", "", IF(VLOOKUP(U9,'Footnotes list'!$D$9:$E$58,2,FALSE)=0,"",VLOOKUP(U9,'Footnotes list'!$D$9:$E$58,2,FALSE) ) )</f>
        <v/>
      </c>
      <c r="W9" s="251">
        <v>12.131</v>
      </c>
      <c r="X9" s="239"/>
      <c r="Y9" s="237"/>
      <c r="Z9" s="244" t="str">
        <f>IF(TRIM(Y9)="", "", IF(VLOOKUP(Y9,'Footnotes list'!$D$9:$E$58,2,FALSE)=0,"",VLOOKUP(Y9,'Footnotes list'!$D$9:$E$58,2,FALSE) ) )</f>
        <v/>
      </c>
      <c r="AA9" s="251">
        <v>375.95400000000001</v>
      </c>
      <c r="AB9" s="239"/>
      <c r="AC9" s="237"/>
      <c r="AD9" s="244" t="str">
        <f>IF(TRIM(AC9)="", "", IF(VLOOKUP(AC9,'Footnotes list'!$D$9:$E$58,2,FALSE)=0,"",VLOOKUP(AC9,'Footnotes list'!$D$9:$E$58,2,FALSE) ) )</f>
        <v/>
      </c>
      <c r="AE9" s="409">
        <f>WEEE4.T1!W9</f>
        <v>418.28276</v>
      </c>
      <c r="AF9" s="126" t="str">
        <f>IF(S9&gt;K9,"Warning: Recycling and preparing for re-use rate is higher than recovery rate, explanatory footnote and extended explanation in sheet Quality report required",(IF(ISNUMBER(K9), IF((K9&lt;80),"Warning: please check reported values, the recovery target of 80% is not reached",IF((K9&gt;99),"Warning: the recovery target should be below 99, explanatory footnote and extended explanation in sheet Quality report required","The country has reached 80% in recovery rate")),"Warning: mandatory cell is empty, please provide value")))</f>
        <v>The country has reached 80% in recovery rate</v>
      </c>
      <c r="AG9" s="126" t="str">
        <f>IF(S9&gt;K9,"Warning: Recycling and preparing for re-use rate is higher than recovery rate, explanatory footnote and extended explanation in sheet Quality report required",(IF(ISNUMBER(S9), IF((S9&lt;70),"Warning: please check reported values, the recycling and preparing for re-use target of 70% is not reached",IF((S9&gt;95),"Warning: the recycling and preparing for re-use rate should be below 95, explanatory footnote and extended explanation in sheet Quality report required","The country has reached 70% in recycling and preparing for re-use rate")),"Warning: mandatory cell is empty, please provide value")))</f>
        <v>The country has reached 70% in recycling and preparing for re-use rate</v>
      </c>
      <c r="AH9" s="442">
        <f t="shared" ref="AH9:AH15" si="1">W9+G9</f>
        <v>413.75600000000009</v>
      </c>
    </row>
    <row r="10" spans="2:34" ht="21" customHeight="1" x14ac:dyDescent="0.2">
      <c r="E10" s="117" t="s">
        <v>17</v>
      </c>
      <c r="F10" s="63" t="s">
        <v>2</v>
      </c>
      <c r="G10" s="251">
        <v>61.954000000000001</v>
      </c>
      <c r="H10" s="239"/>
      <c r="I10" s="237"/>
      <c r="J10" s="244" t="str">
        <f>IF(TRIM(I10)="", "", IF(VLOOKUP(I10,'Footnotes list'!$D$9:$E$58,2,FALSE)=0,"",VLOOKUP(I10,'Footnotes list'!$D$9:$E$58,2,FALSE) ) )</f>
        <v/>
      </c>
      <c r="K10" s="510">
        <f>IF(OR(TRIM(G10)="",TRIM(WEEE4.T1!W10)=""),"",G10*100/WEEE4.T1!W10)</f>
        <v>79.996611823136135</v>
      </c>
      <c r="L10" s="239"/>
      <c r="M10" s="237"/>
      <c r="N10" s="244" t="str">
        <f>IF(TRIM(M10)="", "", IF(VLOOKUP(M10,'Footnotes list'!$D$9:$E$58,2,FALSE)=0,"",VLOOKUP(M10,'Footnotes list'!$D$9:$E$58,2,FALSE) ) )</f>
        <v/>
      </c>
      <c r="O10" s="510">
        <f t="shared" si="0"/>
        <v>61.954000000000001</v>
      </c>
      <c r="P10" s="239"/>
      <c r="Q10" s="237"/>
      <c r="R10" s="244" t="str">
        <f>IF(TRIM(Q10)="", "", IF(VLOOKUP(Q10,'Footnotes list'!$D$9:$E$58,2,FALSE)=0,"",VLOOKUP(Q10,'Footnotes list'!$D$9:$E$58,2,FALSE) ) )</f>
        <v/>
      </c>
      <c r="S10" s="511">
        <f>IF(OR(TRIM(O10)="",TRIM(WEEE4.T1!W10)=""),"",O10*100/WEEE4.T1!W10)</f>
        <v>79.996611823136135</v>
      </c>
      <c r="T10" s="239"/>
      <c r="U10" s="237"/>
      <c r="V10" s="244" t="str">
        <f>IF(TRIM(U10)="", "", IF(VLOOKUP(U10,'Footnotes list'!$D$9:$E$58,2,FALSE)=0,"",VLOOKUP(U10,'Footnotes list'!$D$9:$E$58,2,FALSE) ) )</f>
        <v/>
      </c>
      <c r="W10" s="251">
        <v>0</v>
      </c>
      <c r="X10" s="239"/>
      <c r="Y10" s="237"/>
      <c r="Z10" s="244" t="str">
        <f>IF(TRIM(Y10)="", "", IF(VLOOKUP(Y10,'Footnotes list'!$D$9:$E$58,2,FALSE)=0,"",VLOOKUP(Y10,'Footnotes list'!$D$9:$E$58,2,FALSE) ) )</f>
        <v/>
      </c>
      <c r="AA10" s="252">
        <v>61.954000000000001</v>
      </c>
      <c r="AB10" s="239"/>
      <c r="AC10" s="237"/>
      <c r="AD10" s="244" t="str">
        <f>IF(TRIM(AC10)="", "", IF(VLOOKUP(AC10,'Footnotes list'!$D$9:$E$58,2,FALSE)=0,"",VLOOKUP(AC10,'Footnotes list'!$D$9:$E$58,2,FALSE) ) )</f>
        <v/>
      </c>
      <c r="AE10" s="409">
        <f>WEEE4.T1!W10</f>
        <v>77.445779999999999</v>
      </c>
      <c r="AF10" s="126" t="str">
        <f>IF(S10&gt;K10,"Warning: Recycling and preparing for re-use rate is higher than recovery rate, explanatory footnote and extended explanation in sheet Quality report required","No warning")</f>
        <v>No warning</v>
      </c>
      <c r="AG10" s="126" t="str">
        <f>IF(ISNUMBER(S10), IF((S10&lt;80),"Warning: please check reported values, the recycling and preparing for re-use target of 80% is not reached",IF((S10&gt;95),"Warning: the recycling and preparing for re-use rate should be below 95, explanatory footnote and extended explanation in sheet Quality report required","The country has reached 80% in recycling and preparing for re-use rate")),"Warning: mandatory cell is empty, please provide value")</f>
        <v>Warning: please check reported values, the recycling and preparing for re-use target of 80% is not reached</v>
      </c>
      <c r="AH10" s="88">
        <f t="shared" si="1"/>
        <v>61.954000000000001</v>
      </c>
    </row>
    <row r="11" spans="2:34" ht="21" customHeight="1" x14ac:dyDescent="0.2">
      <c r="E11" s="117" t="s">
        <v>18</v>
      </c>
      <c r="F11" s="63" t="s">
        <v>3</v>
      </c>
      <c r="G11" s="439">
        <f>IF(TRIM(CONCATENATE(G12,G13))="","",SUM(G12,G13))</f>
        <v>2077.9098239999998</v>
      </c>
      <c r="H11" s="239"/>
      <c r="I11" s="237"/>
      <c r="J11" s="244" t="str">
        <f>IF(TRIM(I11)="", "", IF(VLOOKUP(I11,'Footnotes list'!$D$9:$E$58,2,FALSE)=0,"",VLOOKUP(I11,'Footnotes list'!$D$9:$E$58,2,FALSE) ) )</f>
        <v/>
      </c>
      <c r="K11" s="510">
        <f>IF(OR(TRIM(G11)="",TRIM(WEEE4.T1!W11)=""),"",G11*100/WEEE4.T1!W11)</f>
        <v>91.83715424053328</v>
      </c>
      <c r="L11" s="239"/>
      <c r="M11" s="237"/>
      <c r="N11" s="244" t="str">
        <f>IF(TRIM(M11)="", "", IF(VLOOKUP(M11,'Footnotes list'!$D$9:$E$58,2,FALSE)=0,"",VLOOKUP(M11,'Footnotes list'!$D$9:$E$58,2,FALSE) ) )</f>
        <v/>
      </c>
      <c r="O11" s="510">
        <f t="shared" si="0"/>
        <v>1945.2364539999999</v>
      </c>
      <c r="P11" s="239"/>
      <c r="Q11" s="237"/>
      <c r="R11" s="244" t="str">
        <f>IF(TRIM(Q11)="", "", IF(VLOOKUP(Q11,'Footnotes list'!$D$9:$E$58,2,FALSE)=0,"",VLOOKUP(Q11,'Footnotes list'!$D$9:$E$58,2,FALSE) ) )</f>
        <v/>
      </c>
      <c r="S11" s="511">
        <f>IF(OR(TRIM(O11)="",TRIM(WEEE4.T1!W11)=""),"",O11*100/WEEE4.T1!W11)</f>
        <v>85.973403752628883</v>
      </c>
      <c r="T11" s="239"/>
      <c r="U11" s="237"/>
      <c r="V11" s="244" t="str">
        <f>IF(TRIM(U11)="", "", IF(VLOOKUP(U11,'Footnotes list'!$D$9:$E$58,2,FALSE)=0,"",VLOOKUP(U11,'Footnotes list'!$D$9:$E$58,2,FALSE) ) )</f>
        <v/>
      </c>
      <c r="W11" s="439">
        <f>IF(TRIM(CONCATENATE(W12,W13))="","",SUM(W12,W13))</f>
        <v>20.750344000000002</v>
      </c>
      <c r="X11" s="239"/>
      <c r="Y11" s="237"/>
      <c r="Z11" s="244" t="str">
        <f>IF(TRIM(Y11)="", "", IF(VLOOKUP(Y11,'Footnotes list'!$D$9:$E$58,2,FALSE)=0,"",VLOOKUP(Y11,'Footnotes list'!$D$9:$E$58,2,FALSE) ) )</f>
        <v/>
      </c>
      <c r="AA11" s="439">
        <f>IF(TRIM(CONCATENATE(AA12,AA13))="","",SUM(AA12,AA13))</f>
        <v>1924.4861099999998</v>
      </c>
      <c r="AB11" s="239"/>
      <c r="AC11" s="237"/>
      <c r="AD11" s="244" t="str">
        <f>IF(TRIM(AC11)="", "", IF(VLOOKUP(AC11,'Footnotes list'!$D$9:$E$58,2,FALSE)=0,"",VLOOKUP(AC11,'Footnotes list'!$D$9:$E$58,2,FALSE) ) )</f>
        <v/>
      </c>
      <c r="AE11" s="409">
        <f>WEEE4.T1!W11</f>
        <v>2262.6025829999999</v>
      </c>
      <c r="AF11" s="126" t="str">
        <f>IF(S11&gt;K11,"Warning: Recycling and preparing for re-use rate is higher than recovery rate, explanatory footnote and extended explanation in sheet Quality report required",(IF(ISNUMBER(K11), IF((K11&lt;85),"Warning: please check reported values, the recovery target of 85% is not reached",IF((K11&gt;99),"Warning: the recovery rate should be below 99, explanatory footnote and extended explanation in sheet Quality report required","The country has reached 85% in recovery rate")),"Warning: mandatory cell is empty, please provide value")))</f>
        <v>The country has reached 85% in recovery rate</v>
      </c>
      <c r="AG11" s="126" t="str">
        <f>IF(S11&gt;K11,"Warning: Recycling and preparing for re-use rate is higher than recovery rate, explanatory footnote and extended explanation in sheet Quality report required",(IF(ISNUMBER(S11), IF((S11&lt;80),"Warning: please check reported values, the recycling and preparing for re-use target of 80% is not reached",IF((S11&gt;95),"Warning: the recycling and preparing for re-use rate should be below 95, explanatory footnote and extended explanation in sheet Quality report required","The country has reached 80% in recycling and preparing for re-use rate")),"Warning: mandatory cell is empty, please provide value")))</f>
        <v>The country has reached 80% in recycling and preparing for re-use rate</v>
      </c>
      <c r="AH11" s="88">
        <f>IF(TRIM(CONCATENATE(W11,G11))="","",SUM(W11,G11))</f>
        <v>2098.6601679999999</v>
      </c>
    </row>
    <row r="12" spans="2:34" ht="21" customHeight="1" x14ac:dyDescent="0.2">
      <c r="E12" s="117" t="s">
        <v>19</v>
      </c>
      <c r="F12" s="63" t="s">
        <v>4</v>
      </c>
      <c r="G12" s="251">
        <v>2077.9098239999998</v>
      </c>
      <c r="H12" s="239"/>
      <c r="I12" s="237"/>
      <c r="J12" s="244" t="str">
        <f>IF(TRIM(I12)="", "", IF(VLOOKUP(I12,'Footnotes list'!$D$9:$E$58,2,FALSE)=0,"",VLOOKUP(I12,'Footnotes list'!$D$9:$E$58,2,FALSE) ) )</f>
        <v/>
      </c>
      <c r="K12" s="510">
        <f>IF(OR(TRIM(G12)="",TRIM(WEEE4.T1!W12)=""),"",G12*100/WEEE4.T1!W12)</f>
        <v>91.83715424053328</v>
      </c>
      <c r="L12" s="239"/>
      <c r="M12" s="237"/>
      <c r="N12" s="244" t="str">
        <f>IF(TRIM(M12)="", "", IF(VLOOKUP(M12,'Footnotes list'!$D$9:$E$58,2,FALSE)=0,"",VLOOKUP(M12,'Footnotes list'!$D$9:$E$58,2,FALSE) ) )</f>
        <v/>
      </c>
      <c r="O12" s="510">
        <f t="shared" si="0"/>
        <v>1945.2364539999999</v>
      </c>
      <c r="P12" s="239"/>
      <c r="Q12" s="237"/>
      <c r="R12" s="244" t="str">
        <f>IF(TRIM(Q12)="", "", IF(VLOOKUP(Q12,'Footnotes list'!$D$9:$E$58,2,FALSE)=0,"",VLOOKUP(Q12,'Footnotes list'!$D$9:$E$58,2,FALSE) ) )</f>
        <v/>
      </c>
      <c r="S12" s="511">
        <f>IF(OR(TRIM(O12)="",TRIM(WEEE4.T1!W12)=""),"",O12*100/WEEE4.T1!W12)</f>
        <v>85.973403752628883</v>
      </c>
      <c r="T12" s="239"/>
      <c r="U12" s="237"/>
      <c r="V12" s="244" t="str">
        <f>IF(TRIM(U12)="", "", IF(VLOOKUP(U12,'Footnotes list'!$D$9:$E$58,2,FALSE)=0,"",VLOOKUP(U12,'Footnotes list'!$D$9:$E$58,2,FALSE) ) )</f>
        <v/>
      </c>
      <c r="W12" s="251">
        <v>20.750344000000002</v>
      </c>
      <c r="X12" s="239"/>
      <c r="Y12" s="237"/>
      <c r="Z12" s="244" t="str">
        <f>IF(TRIM(Y12)="", "", IF(VLOOKUP(Y12,'Footnotes list'!$D$9:$E$58,2,FALSE)=0,"",VLOOKUP(Y12,'Footnotes list'!$D$9:$E$58,2,FALSE) ) )</f>
        <v/>
      </c>
      <c r="AA12" s="252">
        <v>1924.4861099999998</v>
      </c>
      <c r="AB12" s="239"/>
      <c r="AC12" s="237"/>
      <c r="AD12" s="244" t="str">
        <f>IF(TRIM(AC12)="", "", IF(VLOOKUP(AC12,'Footnotes list'!$D$9:$E$58,2,FALSE)=0,"",VLOOKUP(AC12,'Footnotes list'!$D$9:$E$58,2,FALSE) ) )</f>
        <v/>
      </c>
      <c r="AE12" s="409">
        <f>WEEE4.T1!W12</f>
        <v>2262.6025829999999</v>
      </c>
      <c r="AF12" s="126" t="str">
        <f>IF(S12&gt;K12,"Warning: Recycling and preparing for re-use rate is higher than recovery rate, explanatory footnote and extended explanation in sheet Quality report required","No warning")</f>
        <v>No warning</v>
      </c>
      <c r="AG12" s="126" t="str">
        <f>IF(S12&gt;K12,"Warning: Recycling and preparing for re-use rate is higher than recovery rate, explanatory footnote and extended explanation in sheet Quality report required","No warning")</f>
        <v>No warning</v>
      </c>
      <c r="AH12" s="88">
        <f t="shared" si="1"/>
        <v>2098.6601679999999</v>
      </c>
    </row>
    <row r="13" spans="2:34" ht="21" customHeight="1" x14ac:dyDescent="0.2">
      <c r="E13" s="117" t="s">
        <v>20</v>
      </c>
      <c r="F13" s="63" t="s">
        <v>5</v>
      </c>
      <c r="G13" s="251">
        <v>0</v>
      </c>
      <c r="H13" s="239"/>
      <c r="I13" s="237"/>
      <c r="J13" s="244" t="str">
        <f>IF(TRIM(I13)="", "", IF(VLOOKUP(I13,'Footnotes list'!$D$9:$E$58,2,FALSE)=0,"",VLOOKUP(I13,'Footnotes list'!$D$9:$E$58,2,FALSE) ) )</f>
        <v/>
      </c>
      <c r="K13" s="643"/>
      <c r="L13" s="239"/>
      <c r="M13" s="237">
        <v>2</v>
      </c>
      <c r="N13" s="244" t="str">
        <f>IF(TRIM(M13)="", "", IF(VLOOKUP(M13,'Footnotes list'!$D$9:$E$58,2,FALSE)=0,"",VLOOKUP(M13,'Footnotes list'!$D$9:$E$58,2,FALSE) ) )</f>
        <v>not relevant since no photovoltaic panels were collected</v>
      </c>
      <c r="O13" s="510">
        <f t="shared" si="0"/>
        <v>0</v>
      </c>
      <c r="P13" s="239"/>
      <c r="Q13" s="237"/>
      <c r="R13" s="244" t="str">
        <f>IF(TRIM(Q13)="", "", IF(VLOOKUP(Q13,'Footnotes list'!$D$9:$E$58,2,FALSE)=0,"",VLOOKUP(Q13,'Footnotes list'!$D$9:$E$58,2,FALSE) ) )</f>
        <v/>
      </c>
      <c r="S13" s="644"/>
      <c r="T13" s="239"/>
      <c r="U13" s="237">
        <v>2</v>
      </c>
      <c r="V13" s="244" t="str">
        <f>IF(TRIM(U13)="", "", IF(VLOOKUP(U13,'Footnotes list'!$D$9:$E$58,2,FALSE)=0,"",VLOOKUP(U13,'Footnotes list'!$D$9:$E$58,2,FALSE) ) )</f>
        <v>not relevant since no photovoltaic panels were collected</v>
      </c>
      <c r="W13" s="251">
        <v>0</v>
      </c>
      <c r="X13" s="239"/>
      <c r="Y13" s="237"/>
      <c r="Z13" s="244" t="str">
        <f>IF(TRIM(Y13)="", "", IF(VLOOKUP(Y13,'Footnotes list'!$D$9:$E$58,2,FALSE)=0,"",VLOOKUP(Y13,'Footnotes list'!$D$9:$E$58,2,FALSE) ) )</f>
        <v/>
      </c>
      <c r="AA13" s="252">
        <v>0</v>
      </c>
      <c r="AB13" s="239"/>
      <c r="AC13" s="237"/>
      <c r="AD13" s="244" t="str">
        <f>IF(TRIM(AC13)="", "", IF(VLOOKUP(AC13,'Footnotes list'!$D$9:$E$58,2,FALSE)=0,"",VLOOKUP(AC13,'Footnotes list'!$D$9:$E$58,2,FALSE) ) )</f>
        <v/>
      </c>
      <c r="AE13" s="409">
        <f>WEEE4.T1!W13</f>
        <v>0</v>
      </c>
      <c r="AF13" s="126" t="str">
        <f>IF(S13&gt;K13,"Warning: Recycling and preparing for re-use rate is higher than recovery rate, explanatory footnote and extended explanation in sheet Quality report required","No warning")</f>
        <v>No warning</v>
      </c>
      <c r="AG13" s="126" t="str">
        <f>IF(S13&gt;K13,"Warning: Recycling and preparing for re-use rate is higher than recovery rate, explanatory footnote and extended explanation in sheet Quality report required","No warning")</f>
        <v>No warning</v>
      </c>
      <c r="AH13" s="88">
        <f t="shared" si="1"/>
        <v>0</v>
      </c>
    </row>
    <row r="14" spans="2:34" ht="21" customHeight="1" x14ac:dyDescent="0.2">
      <c r="E14" s="117" t="s">
        <v>21</v>
      </c>
      <c r="F14" s="63" t="s">
        <v>6</v>
      </c>
      <c r="G14" s="251">
        <v>1289.7322320000001</v>
      </c>
      <c r="H14" s="239"/>
      <c r="I14" s="237"/>
      <c r="J14" s="244" t="str">
        <f>IF(TRIM(I14)="", "", IF(VLOOKUP(I14,'Footnotes list'!$D$9:$E$58,2,FALSE)=0,"",VLOOKUP(I14,'Footnotes list'!$D$9:$E$58,2,FALSE) ) )</f>
        <v/>
      </c>
      <c r="K14" s="510">
        <f>IF(OR(TRIM(G14)="",TRIM(WEEE4.T1!W14)=""),"",G14*100/WEEE4.T1!W14)</f>
        <v>93.815830637848038</v>
      </c>
      <c r="L14" s="239"/>
      <c r="M14" s="237"/>
      <c r="N14" s="244" t="str">
        <f>IF(TRIM(M14)="", "", IF(VLOOKUP(M14,'Footnotes list'!$D$9:$E$58,2,FALSE)=0,"",VLOOKUP(M14,'Footnotes list'!$D$9:$E$58,2,FALSE) ) )</f>
        <v/>
      </c>
      <c r="O14" s="510">
        <f t="shared" si="0"/>
        <v>1125.4478220000001</v>
      </c>
      <c r="P14" s="239"/>
      <c r="Q14" s="237"/>
      <c r="R14" s="244" t="str">
        <f>IF(TRIM(Q14)="", "", IF(VLOOKUP(Q14,'Footnotes list'!$D$9:$E$58,2,FALSE)=0,"",VLOOKUP(Q14,'Footnotes list'!$D$9:$E$58,2,FALSE) ) )</f>
        <v/>
      </c>
      <c r="S14" s="511">
        <f>IF(OR(TRIM(O14)="",TRIM(WEEE4.T1!W14)=""),"",O14*100/WEEE4.T1!W14)</f>
        <v>81.865692459864761</v>
      </c>
      <c r="T14" s="239"/>
      <c r="U14" s="237"/>
      <c r="V14" s="244" t="str">
        <f>IF(TRIM(U14)="", "", IF(VLOOKUP(U14,'Footnotes list'!$D$9:$E$58,2,FALSE)=0,"",VLOOKUP(U14,'Footnotes list'!$D$9:$E$58,2,FALSE) ) )</f>
        <v/>
      </c>
      <c r="W14" s="251">
        <v>43.505592000000007</v>
      </c>
      <c r="X14" s="239"/>
      <c r="Y14" s="237"/>
      <c r="Z14" s="244" t="str">
        <f>IF(TRIM(Y14)="", "", IF(VLOOKUP(Y14,'Footnotes list'!$D$9:$E$58,2,FALSE)=0,"",VLOOKUP(Y14,'Footnotes list'!$D$9:$E$58,2,FALSE) ) )</f>
        <v/>
      </c>
      <c r="AA14" s="252">
        <v>1081.9422300000001</v>
      </c>
      <c r="AB14" s="239"/>
      <c r="AC14" s="237"/>
      <c r="AD14" s="244" t="str">
        <f>IF(TRIM(AC14)="", "", IF(VLOOKUP(AC14,'Footnotes list'!$D$9:$E$58,2,FALSE)=0,"",VLOOKUP(AC14,'Footnotes list'!$D$9:$E$58,2,FALSE) ) )</f>
        <v/>
      </c>
      <c r="AE14" s="409">
        <f>WEEE4.T1!W14</f>
        <v>1374.749041</v>
      </c>
      <c r="AF14" s="126" t="str">
        <f>IF(S14&gt;K14,"Warning: Recycling and preparing for re-use rate is higher than recovery rate, explanatory footnote and extended explanation in sheet Quality report required",(IF(ISNUMBER(K14), IF((K14&lt;75),"Warning: please check reported values, the recovery target of 75% is not reached",IF((K14&gt;99),"Warning: the recovery target should be below 99, explanatory footnote and extended explanation in sheet Quality report required","The country has reached 75% in recovery rate")),"Warning: mandatory cell is empty, please provide value")))</f>
        <v>The country has reached 75% in recovery rate</v>
      </c>
      <c r="AG14" s="126" t="str">
        <f>IF(S14&gt;K14,"Warning: Recycling and preparing for re-use rate is higher than recovery rate, explanatory footnote and extended explanation in sheet Quality report required",(IF(ISNUMBER(S14), IF((S14&lt;55),"Warning: please check reported values, the recycling and preparing for re-use target of 55% is not reached",IF((S14&gt;95),"Warning: the recycling and preparing for re-use rate should be below 95, explanatory footnote and extended explanation in sheet Quality report required","The country has reached 55% in recycling and preparing for re-use rate")),"Warning: mandatory cell is empty, please provide value")))</f>
        <v>The country has reached 55% in recycling and preparing for re-use rate</v>
      </c>
      <c r="AH14" s="88">
        <f t="shared" si="1"/>
        <v>1333.237824</v>
      </c>
    </row>
    <row r="15" spans="2:34" ht="21" customHeight="1" x14ac:dyDescent="0.2">
      <c r="E15" s="117" t="s">
        <v>22</v>
      </c>
      <c r="F15" s="63" t="s">
        <v>7</v>
      </c>
      <c r="G15" s="251">
        <v>610.04094400000008</v>
      </c>
      <c r="H15" s="239"/>
      <c r="I15" s="237"/>
      <c r="J15" s="244" t="str">
        <f>IF(TRIM(I15)="", "", IF(VLOOKUP(I15,'Footnotes list'!$D$9:$E$58,2,FALSE)=0,"",VLOOKUP(I15,'Footnotes list'!$D$9:$E$58,2,FALSE) ) )</f>
        <v/>
      </c>
      <c r="K15" s="510">
        <f>IF(OR(TRIM(G15)="",TRIM(WEEE4.T1!W15)=""),"",G15*100/WEEE4.T1!W15)</f>
        <v>93.815830686745969</v>
      </c>
      <c r="L15" s="239"/>
      <c r="M15" s="237"/>
      <c r="N15" s="244" t="str">
        <f>IF(TRIM(M15)="", "", IF(VLOOKUP(M15,'Footnotes list'!$D$9:$E$58,2,FALSE)=0,"",VLOOKUP(M15,'Footnotes list'!$D$9:$E$58,2,FALSE) ) )</f>
        <v/>
      </c>
      <c r="O15" s="510">
        <f t="shared" si="0"/>
        <v>532.33472400000005</v>
      </c>
      <c r="P15" s="239"/>
      <c r="Q15" s="237"/>
      <c r="R15" s="244" t="str">
        <f>IF(TRIM(Q15)="", "", IF(VLOOKUP(Q15,'Footnotes list'!$D$9:$E$58,2,FALSE)=0,"",VLOOKUP(Q15,'Footnotes list'!$D$9:$E$58,2,FALSE) ) )</f>
        <v/>
      </c>
      <c r="S15" s="511">
        <f>IF(OR(TRIM(O15)="",TRIM(WEEE4.T1!W15)=""),"",O15*100/WEEE4.T1!W15)</f>
        <v>81.865692502534131</v>
      </c>
      <c r="T15" s="239"/>
      <c r="U15" s="237"/>
      <c r="V15" s="244" t="str">
        <f>IF(TRIM(U15)="", "", IF(VLOOKUP(U15,'Footnotes list'!$D$9:$E$58,2,FALSE)=0,"",VLOOKUP(U15,'Footnotes list'!$D$9:$E$58,2,FALSE) ) )</f>
        <v/>
      </c>
      <c r="W15" s="251">
        <v>20.578064000000001</v>
      </c>
      <c r="X15" s="239"/>
      <c r="Y15" s="237"/>
      <c r="Z15" s="244" t="str">
        <f>IF(TRIM(Y15)="", "", IF(VLOOKUP(Y15,'Footnotes list'!$D$9:$E$58,2,FALSE)=0,"",VLOOKUP(Y15,'Footnotes list'!$D$9:$E$58,2,FALSE) ) )</f>
        <v/>
      </c>
      <c r="AA15" s="252">
        <v>511.75666000000001</v>
      </c>
      <c r="AB15" s="239"/>
      <c r="AC15" s="237"/>
      <c r="AD15" s="244" t="str">
        <f>IF(TRIM(AC15)="", "", IF(VLOOKUP(AC15,'Footnotes list'!$D$9:$E$58,2,FALSE)=0,"",VLOOKUP(AC15,'Footnotes list'!$D$9:$E$58,2,FALSE) ) )</f>
        <v/>
      </c>
      <c r="AE15" s="409">
        <f>WEEE4.T1!W15</f>
        <v>650.253736</v>
      </c>
      <c r="AF15" s="126" t="str">
        <f>IF(S15&gt;K15,"Warning: Recycling and preparing for re-use rate is higher than recovery rate, explanatory footnote and extended explanation in sheet Quality report required",(IF(ISNUMBER(K15), IF((K15&lt;75),"Warning: please check reported values, the recovery target of 75% is not reached",IF((K15&gt;99),"Warning: the recovery rate should be below 99, explanatory footnote and extended explanation in sheet Quality report required","The country has reached 75% in recovery rate")),"Warning: mandatory cell is empty, please provide value")))</f>
        <v>The country has reached 75% in recovery rate</v>
      </c>
      <c r="AG15" s="126" t="str">
        <f>IF(S15&gt;K15,"Warning: Recycling and preparing for re-use rate is higher than recovery rate, explanatory footnote and extended explanation in sheet Quality report required",(IF(ISNUMBER(S15), IF((S15&lt;55),"Warning: please check reported values, the recycling and preparing for re-use target of 55% is not reached",IF((S15&gt;95),"Warning: the recycling and preparing for re-use rate should be below 95, explanatory footnote and extended explanation in sheet Quality report required","The country has reached 55% in recycling and preparing for re-use rate")),"Warning: mandatory cell is empty, please provide value")))</f>
        <v>The country has reached 55% in recycling and preparing for re-use rate</v>
      </c>
      <c r="AH15" s="88">
        <f t="shared" si="1"/>
        <v>630.61900800000012</v>
      </c>
    </row>
    <row r="16" spans="2:34" ht="21" customHeight="1" thickBot="1" x14ac:dyDescent="0.3">
      <c r="E16" s="117" t="s">
        <v>491</v>
      </c>
      <c r="F16" s="63" t="s">
        <v>534</v>
      </c>
      <c r="G16" s="448">
        <f>IF(TRIM(CONCATENATE(G8,G9,G10,G11,G14,G15))="","",SUM(G8,G9,G10,G11,G14,G15))</f>
        <v>5457.4210000000003</v>
      </c>
      <c r="H16" s="240"/>
      <c r="I16" s="238"/>
      <c r="J16" s="245" t="str">
        <f>IF(TRIM(I16)="", "", IF(VLOOKUP(I16,'Footnotes list'!$D$9:$E$58,2,FALSE)=0,"",VLOOKUP(I16,'Footnotes list'!$D$9:$E$58,2,FALSE) ) )</f>
        <v/>
      </c>
      <c r="K16" s="440"/>
      <c r="L16" s="240"/>
      <c r="M16" s="238"/>
      <c r="N16" s="245" t="str">
        <f>IF(TRIM(M16)="", "", IF(VLOOKUP(M16,'Footnotes list'!$D$9:$E$58,2,FALSE)=0,"",VLOOKUP(M16,'Footnotes list'!$D$9:$E$58,2,FALSE) ) )</f>
        <v/>
      </c>
      <c r="O16" s="448">
        <f>IF(TRIM(CONCATENATE(O8,O9,O10,O11,O14,O15))="","",SUM(O8,O9,O10,O11,O14,O15))</f>
        <v>4930.8389999999999</v>
      </c>
      <c r="P16" s="240"/>
      <c r="Q16" s="238"/>
      <c r="R16" s="245" t="str">
        <f>IF(TRIM(Q16)="", "", IF(VLOOKUP(Q16,'Footnotes list'!$D$9:$E$58,2,FALSE)=0,"",VLOOKUP(Q16,'Footnotes list'!$D$9:$E$58,2,FALSE) ) )</f>
        <v/>
      </c>
      <c r="S16" s="443"/>
      <c r="T16" s="240"/>
      <c r="U16" s="238"/>
      <c r="V16" s="245" t="str">
        <f>IF(TRIM(U16)="", "", IF(VLOOKUP(U16,'Footnotes list'!$D$9:$E$58,2,FALSE)=0,"",VLOOKUP(U16,'Footnotes list'!$D$9:$E$58,2,FALSE) ) )</f>
        <v/>
      </c>
      <c r="W16" s="448">
        <f>IF(TRIM(CONCATENATE(W8,W9,W10,W11,W14,W15))="","",SUM(W8,W9,W10,W11,W14,W15))</f>
        <v>100.39800000000001</v>
      </c>
      <c r="X16" s="240"/>
      <c r="Y16" s="238"/>
      <c r="Z16" s="245" t="str">
        <f>IF(TRIM(Y16)="", "", IF(VLOOKUP(Y16,'Footnotes list'!$D$9:$E$58,2,FALSE)=0,"",VLOOKUP(Y16,'Footnotes list'!$D$9:$E$58,2,FALSE) ) )</f>
        <v/>
      </c>
      <c r="AA16" s="448">
        <f>IF(TRIM(CONCATENATE(AA8,AA9,AA10,AA11,AA14,AA15))="","",SUM(AA8,AA9,AA10,AA11,AA14,AA15))</f>
        <v>4830.4409999999998</v>
      </c>
      <c r="AB16" s="240"/>
      <c r="AC16" s="238"/>
      <c r="AD16" s="245" t="str">
        <f>IF(TRIM(AC16)="", "", IF(VLOOKUP(AC16,'Footnotes list'!$D$9:$E$58,2,FALSE)=0,"",VLOOKUP(AC16,'Footnotes list'!$D$9:$E$58,2,FALSE) ) )</f>
        <v/>
      </c>
      <c r="AE16" s="409">
        <f>WEEE4.T1!W16</f>
        <v>5803.8680099999992</v>
      </c>
      <c r="AH16" s="88">
        <f>IF(TRIM(CONCATENATE(W16,G16))="","",SUM(W16,G16))</f>
        <v>5557.8190000000004</v>
      </c>
    </row>
    <row r="17" spans="5:51" ht="21" customHeight="1" thickTop="1" x14ac:dyDescent="0.25">
      <c r="E17" s="127" t="s">
        <v>156</v>
      </c>
      <c r="K17" s="441"/>
      <c r="O17" s="442"/>
      <c r="S17" s="441"/>
    </row>
    <row r="18" spans="5:51" ht="18" customHeight="1" x14ac:dyDescent="0.25">
      <c r="E18" s="691" t="s">
        <v>112</v>
      </c>
      <c r="F18" s="691"/>
      <c r="G18" s="94"/>
      <c r="H18" s="103"/>
      <c r="I18" s="103"/>
      <c r="J18" s="103"/>
      <c r="K18" s="442"/>
      <c r="O18" s="442"/>
      <c r="S18" s="442"/>
    </row>
    <row r="19" spans="5:51" ht="17.100000000000001" customHeight="1" x14ac:dyDescent="0.25">
      <c r="E19" s="692" t="s">
        <v>246</v>
      </c>
      <c r="F19" s="693"/>
      <c r="G19" s="94"/>
      <c r="H19" s="103"/>
      <c r="I19" s="103"/>
      <c r="J19" s="103"/>
      <c r="K19" s="442"/>
      <c r="O19" s="442"/>
      <c r="S19" s="442"/>
    </row>
    <row r="20" spans="5:51" ht="21.6" customHeight="1" x14ac:dyDescent="0.25">
      <c r="E20" s="694" t="s">
        <v>113</v>
      </c>
      <c r="F20" s="695"/>
      <c r="G20" s="94"/>
      <c r="H20" s="103"/>
      <c r="I20" s="103"/>
      <c r="J20" s="103"/>
      <c r="K20" s="442"/>
      <c r="O20" s="442"/>
      <c r="S20" s="442"/>
    </row>
    <row r="21" spans="5:51" ht="19.350000000000001" customHeight="1" x14ac:dyDescent="0.25">
      <c r="E21" s="696" t="s">
        <v>157</v>
      </c>
      <c r="F21" s="697"/>
      <c r="G21" s="94"/>
      <c r="H21" s="103"/>
      <c r="I21" s="103"/>
      <c r="J21" s="103"/>
      <c r="O21" s="442"/>
    </row>
    <row r="22" spans="5:51" ht="20.100000000000001" customHeight="1" x14ac:dyDescent="0.25">
      <c r="E22" s="698" t="s">
        <v>114</v>
      </c>
      <c r="F22" s="699"/>
      <c r="G22" s="94"/>
      <c r="H22" s="103"/>
      <c r="I22" s="103"/>
      <c r="J22" s="103"/>
    </row>
    <row r="23" spans="5:51" ht="17.100000000000001" customHeight="1" x14ac:dyDescent="0.25">
      <c r="E23" s="724" t="s">
        <v>115</v>
      </c>
      <c r="F23" s="725"/>
      <c r="G23" s="94"/>
      <c r="H23" s="103"/>
      <c r="I23" s="103"/>
      <c r="J23" s="103"/>
      <c r="K23" s="100"/>
    </row>
    <row r="24" spans="5:51" s="69" customFormat="1" ht="10.35" customHeight="1" x14ac:dyDescent="0.25">
      <c r="F24" s="106"/>
      <c r="G24" s="104"/>
      <c r="H24" s="105"/>
      <c r="I24" s="104"/>
      <c r="J24" s="104"/>
      <c r="K24" s="77"/>
      <c r="AE24" s="410"/>
      <c r="AN24" s="70"/>
      <c r="AO24" s="70"/>
      <c r="AY24" s="85"/>
    </row>
    <row r="25" spans="5:51" ht="68.849999999999994" customHeight="1" x14ac:dyDescent="0.25">
      <c r="E25" s="723" t="s">
        <v>435</v>
      </c>
      <c r="F25" s="723"/>
      <c r="G25" s="94"/>
      <c r="H25" s="103"/>
      <c r="I25" s="103"/>
      <c r="J25" s="103"/>
      <c r="K25" s="100"/>
    </row>
    <row r="26" spans="5:51" ht="17.100000000000001" customHeight="1" x14ac:dyDescent="0.25">
      <c r="G26" s="94"/>
      <c r="H26" s="103"/>
      <c r="I26" s="103"/>
      <c r="J26" s="103"/>
      <c r="K26" s="100"/>
    </row>
    <row r="27" spans="5:51" x14ac:dyDescent="0.25">
      <c r="G27" s="94"/>
      <c r="H27" s="103"/>
      <c r="I27" s="103"/>
      <c r="J27" s="103"/>
      <c r="K27" s="100"/>
    </row>
    <row r="28" spans="5:51" x14ac:dyDescent="0.25">
      <c r="G28" s="94"/>
      <c r="H28" s="103"/>
      <c r="I28" s="103"/>
      <c r="J28" s="103"/>
      <c r="K28" s="100"/>
    </row>
    <row r="29" spans="5:51" x14ac:dyDescent="0.25">
      <c r="G29" s="94"/>
      <c r="H29" s="103"/>
      <c r="I29" s="103"/>
      <c r="J29" s="103"/>
      <c r="K29" s="100"/>
    </row>
    <row r="30" spans="5:51" x14ac:dyDescent="0.25">
      <c r="G30" s="94"/>
      <c r="H30" s="103"/>
      <c r="I30" s="103"/>
      <c r="J30" s="103"/>
      <c r="K30" s="100"/>
    </row>
    <row r="31" spans="5:51" ht="83.25" customHeight="1" x14ac:dyDescent="0.25">
      <c r="G31" s="103"/>
      <c r="H31" s="103"/>
      <c r="I31" s="103"/>
      <c r="J31" s="103"/>
    </row>
    <row r="32" spans="5:51" x14ac:dyDescent="0.25">
      <c r="G32" s="103"/>
      <c r="H32" s="103"/>
      <c r="I32" s="103"/>
      <c r="J32" s="103"/>
    </row>
    <row r="33" spans="6:10" x14ac:dyDescent="0.25">
      <c r="G33" s="103"/>
      <c r="H33" s="103"/>
      <c r="I33" s="103"/>
      <c r="J33" s="103"/>
    </row>
    <row r="34" spans="6:10" x14ac:dyDescent="0.25">
      <c r="G34" s="103"/>
      <c r="H34" s="103"/>
      <c r="I34" s="103"/>
      <c r="J34" s="103"/>
    </row>
    <row r="35" spans="6:10" x14ac:dyDescent="0.25">
      <c r="F35" s="103"/>
      <c r="G35" s="103"/>
      <c r="H35" s="103"/>
      <c r="I35" s="103"/>
      <c r="J35" s="103"/>
    </row>
    <row r="36" spans="6:10" x14ac:dyDescent="0.25">
      <c r="F36" s="103"/>
      <c r="G36" s="103"/>
      <c r="H36" s="103"/>
      <c r="I36" s="103"/>
      <c r="J36" s="103"/>
    </row>
    <row r="37" spans="6:10" x14ac:dyDescent="0.25">
      <c r="F37" s="103"/>
      <c r="G37" s="103"/>
      <c r="H37" s="103"/>
      <c r="I37" s="103"/>
      <c r="J37" s="103"/>
    </row>
    <row r="38" spans="6:10" x14ac:dyDescent="0.25">
      <c r="F38" s="103"/>
      <c r="G38" s="103"/>
      <c r="H38" s="103"/>
      <c r="I38" s="103"/>
      <c r="J38" s="103"/>
    </row>
  </sheetData>
  <sheetProtection algorithmName="SHA-512" hashValue="j3nVbtRaB57GOSb6bfDbd7oLpAE2QDAGfAeBsWfvdHAsIjEV7FYFVKWqwJ6fAAnDzwJu8G1WUaFCqLIYOjXPYA==" saltValue="7wbX+H6TXivSXNDF6OdUpA==" spinCount="100000" sheet="1" objects="1" scenarios="1"/>
  <mergeCells count="24">
    <mergeCell ref="U6:V7"/>
    <mergeCell ref="X6:X7"/>
    <mergeCell ref="E22:F22"/>
    <mergeCell ref="E25:F25"/>
    <mergeCell ref="E19:F19"/>
    <mergeCell ref="E20:F20"/>
    <mergeCell ref="E21:F21"/>
    <mergeCell ref="E23:F23"/>
    <mergeCell ref="Y6:Z7"/>
    <mergeCell ref="AB6:AB7"/>
    <mergeCell ref="AC6:AD7"/>
    <mergeCell ref="E18:F18"/>
    <mergeCell ref="AF2:AG5"/>
    <mergeCell ref="AF6:AF7"/>
    <mergeCell ref="AG6:AG7"/>
    <mergeCell ref="G2:AD2"/>
    <mergeCell ref="G3:AD4"/>
    <mergeCell ref="H6:H7"/>
    <mergeCell ref="I6:J7"/>
    <mergeCell ref="L6:L7"/>
    <mergeCell ref="M6:N7"/>
    <mergeCell ref="P6:P7"/>
    <mergeCell ref="Q6:R7"/>
    <mergeCell ref="T6:T7"/>
  </mergeCells>
  <conditionalFormatting sqref="AF15">
    <cfRule type="containsText" dxfId="79" priority="30" operator="containsText" text="Warning:">
      <formula>NOT(ISERROR(SEARCH("Warning:",AF15)))</formula>
    </cfRule>
  </conditionalFormatting>
  <conditionalFormatting sqref="AF15">
    <cfRule type="containsText" dxfId="78" priority="29" operator="containsText" text="Error">
      <formula>NOT(ISERROR(SEARCH("Error",AF15)))</formula>
    </cfRule>
  </conditionalFormatting>
  <conditionalFormatting sqref="AF8">
    <cfRule type="containsText" dxfId="77" priority="42" operator="containsText" text="Warning:">
      <formula>NOT(ISERROR(SEARCH("Warning:",AF8)))</formula>
    </cfRule>
  </conditionalFormatting>
  <conditionalFormatting sqref="AF8">
    <cfRule type="containsText" dxfId="76" priority="41" operator="containsText" text="Error">
      <formula>NOT(ISERROR(SEARCH("Error",AF8)))</formula>
    </cfRule>
  </conditionalFormatting>
  <conditionalFormatting sqref="AF12">
    <cfRule type="containsText" dxfId="75" priority="26" operator="containsText" text="Warning:">
      <formula>NOT(ISERROR(SEARCH("Warning:",AF12)))</formula>
    </cfRule>
  </conditionalFormatting>
  <conditionalFormatting sqref="AF12">
    <cfRule type="containsText" dxfId="74" priority="25" operator="containsText" text="Error">
      <formula>NOT(ISERROR(SEARCH("Error",AF12)))</formula>
    </cfRule>
  </conditionalFormatting>
  <conditionalFormatting sqref="AF9">
    <cfRule type="containsText" dxfId="73" priority="38" operator="containsText" text="Warning:">
      <formula>NOT(ISERROR(SEARCH("Warning:",AF9)))</formula>
    </cfRule>
  </conditionalFormatting>
  <conditionalFormatting sqref="AF9">
    <cfRule type="containsText" dxfId="72" priority="37" operator="containsText" text="Error">
      <formula>NOT(ISERROR(SEARCH("Error",AF9)))</formula>
    </cfRule>
  </conditionalFormatting>
  <conditionalFormatting sqref="AF13">
    <cfRule type="containsText" dxfId="71" priority="22" operator="containsText" text="Warning:">
      <formula>NOT(ISERROR(SEARCH("Warning:",AF13)))</formula>
    </cfRule>
  </conditionalFormatting>
  <conditionalFormatting sqref="AF13">
    <cfRule type="containsText" dxfId="70" priority="21" operator="containsText" text="Error">
      <formula>NOT(ISERROR(SEARCH("Error",AF13)))</formula>
    </cfRule>
  </conditionalFormatting>
  <conditionalFormatting sqref="AF14">
    <cfRule type="containsText" dxfId="69" priority="34" operator="containsText" text="Warning:">
      <formula>NOT(ISERROR(SEARCH("Warning:",AF14)))</formula>
    </cfRule>
  </conditionalFormatting>
  <conditionalFormatting sqref="AF14">
    <cfRule type="containsText" dxfId="68" priority="33" operator="containsText" text="Error">
      <formula>NOT(ISERROR(SEARCH("Error",AF14)))</formula>
    </cfRule>
  </conditionalFormatting>
  <conditionalFormatting sqref="AF11">
    <cfRule type="containsText" dxfId="67" priority="18" operator="containsText" text="Warning:">
      <formula>NOT(ISERROR(SEARCH("Warning:",AF11)))</formula>
    </cfRule>
  </conditionalFormatting>
  <conditionalFormatting sqref="AF11">
    <cfRule type="containsText" dxfId="66" priority="17" operator="containsText" text="Error">
      <formula>NOT(ISERROR(SEARCH("Error",AF11)))</formula>
    </cfRule>
  </conditionalFormatting>
  <conditionalFormatting sqref="AG8">
    <cfRule type="containsText" dxfId="65" priority="14" operator="containsText" text="Warning:">
      <formula>NOT(ISERROR(SEARCH("Warning:",AG8)))</formula>
    </cfRule>
  </conditionalFormatting>
  <conditionalFormatting sqref="AG8">
    <cfRule type="containsText" dxfId="64" priority="13" operator="containsText" text="Error">
      <formula>NOT(ISERROR(SEARCH("Error",AG8)))</formula>
    </cfRule>
  </conditionalFormatting>
  <conditionalFormatting sqref="AG14">
    <cfRule type="containsText" dxfId="63" priority="10" operator="containsText" text="Warning:">
      <formula>NOT(ISERROR(SEARCH("Warning:",AG14)))</formula>
    </cfRule>
  </conditionalFormatting>
  <conditionalFormatting sqref="AG14">
    <cfRule type="containsText" dxfId="62" priority="9" operator="containsText" text="Error">
      <formula>NOT(ISERROR(SEARCH("Error",AG14)))</formula>
    </cfRule>
  </conditionalFormatting>
  <conditionalFormatting sqref="AG12">
    <cfRule type="containsText" dxfId="61" priority="6" operator="containsText" text="Warning:">
      <formula>NOT(ISERROR(SEARCH("Warning:",AG12)))</formula>
    </cfRule>
  </conditionalFormatting>
  <conditionalFormatting sqref="AG12">
    <cfRule type="containsText" dxfId="60" priority="5" operator="containsText" text="Error">
      <formula>NOT(ISERROR(SEARCH("Error",AG12)))</formula>
    </cfRule>
  </conditionalFormatting>
  <conditionalFormatting sqref="AF10">
    <cfRule type="containsText" dxfId="59" priority="16" operator="containsText" text="Warning:">
      <formula>NOT(ISERROR(SEARCH("Warning:",AF10)))</formula>
    </cfRule>
  </conditionalFormatting>
  <conditionalFormatting sqref="AF10">
    <cfRule type="containsText" dxfId="58" priority="15" operator="containsText" text="Error">
      <formula>NOT(ISERROR(SEARCH("Error",AF10)))</formula>
    </cfRule>
  </conditionalFormatting>
  <conditionalFormatting sqref="AG9:AG10">
    <cfRule type="containsText" dxfId="57" priority="12" operator="containsText" text="Warning:">
      <formula>NOT(ISERROR(SEARCH("Warning:",AG9)))</formula>
    </cfRule>
  </conditionalFormatting>
  <conditionalFormatting sqref="AG9:AG10">
    <cfRule type="containsText" dxfId="56" priority="11" operator="containsText" text="Error">
      <formula>NOT(ISERROR(SEARCH("Error",AG9)))</formula>
    </cfRule>
  </conditionalFormatting>
  <conditionalFormatting sqref="AG15">
    <cfRule type="containsText" dxfId="55" priority="8" operator="containsText" text="Warning:">
      <formula>NOT(ISERROR(SEARCH("Warning:",AG15)))</formula>
    </cfRule>
  </conditionalFormatting>
  <conditionalFormatting sqref="AG15">
    <cfRule type="containsText" dxfId="54" priority="7" operator="containsText" text="Error">
      <formula>NOT(ISERROR(SEARCH("Error",AG15)))</formula>
    </cfRule>
  </conditionalFormatting>
  <conditionalFormatting sqref="AG13">
    <cfRule type="containsText" dxfId="53" priority="4" operator="containsText" text="Warning:">
      <formula>NOT(ISERROR(SEARCH("Warning:",AG13)))</formula>
    </cfRule>
  </conditionalFormatting>
  <conditionalFormatting sqref="AG13">
    <cfRule type="containsText" dxfId="52" priority="3" operator="containsText" text="Error">
      <formula>NOT(ISERROR(SEARCH("Error",AG13)))</formula>
    </cfRule>
  </conditionalFormatting>
  <conditionalFormatting sqref="AG11">
    <cfRule type="containsText" dxfId="51" priority="2" operator="containsText" text="Warning:">
      <formula>NOT(ISERROR(SEARCH("Warning:",AG11)))</formula>
    </cfRule>
  </conditionalFormatting>
  <conditionalFormatting sqref="AG11">
    <cfRule type="containsText" dxfId="50" priority="1" operator="containsText" text="Error">
      <formula>NOT(ISERROR(SEARCH("Error",AG11)))</formula>
    </cfRule>
  </conditionalFormatting>
  <dataValidations count="2">
    <dataValidation type="decimal" allowBlank="1" showInputMessage="1" showErrorMessage="1" sqref="K8:K16 S8:S16" xr:uid="{00000000-0002-0000-0800-000000000000}">
      <formula1>0</formula1>
      <formula2>999</formula2>
    </dataValidation>
    <dataValidation type="decimal" allowBlank="1" showInputMessage="1" showErrorMessage="1" sqref="O8:O16 W8:W16 AA8:AA16" xr:uid="{00000000-0002-0000-0800-000001000000}">
      <formula1>0</formula1>
      <formula2>999999999999999</formula2>
    </dataValidation>
  </dataValidations>
  <pageMargins left="0.70866141732283472" right="0.70866141732283472" top="0.74803149606299213" bottom="0.74803149606299213" header="0.31496062992125984" footer="0.31496062992125984"/>
  <pageSetup paperSize="9" scale="37" orientation="landscape" horizontalDpi="360" verticalDpi="360"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formulas">
              <controlPr defaultSize="0" print="0" autoFill="0" autoPict="0" macro="[0]!'SwitchLocksInCells &quot;formulas&quot;'" altText="Lock formulas">
                <anchor moveWithCells="1" sizeWithCells="1">
                  <from>
                    <xdr:col>4</xdr:col>
                    <xdr:colOff>295275</xdr:colOff>
                    <xdr:row>1</xdr:row>
                    <xdr:rowOff>38100</xdr:rowOff>
                  </from>
                  <to>
                    <xdr:col>4</xdr:col>
                    <xdr:colOff>1095375</xdr:colOff>
                    <xdr:row>1</xdr:row>
                    <xdr:rowOff>561975</xdr:rowOff>
                  </to>
                </anchor>
              </controlPr>
            </control>
          </mc:Choice>
        </mc:AlternateContent>
        <mc:AlternateContent xmlns:mc="http://schemas.openxmlformats.org/markup-compatibility/2006">
          <mc:Choice Requires="x14">
            <control shapeId="23603" r:id="rId5" name="Button 51">
              <controlPr defaultSize="0" print="0" autoFill="0" autoPict="0" macro="[0]!MainBody">
                <anchor moveWithCells="1" sizeWithCells="1">
                  <from>
                    <xdr:col>5</xdr:col>
                    <xdr:colOff>1066800</xdr:colOff>
                    <xdr:row>1</xdr:row>
                    <xdr:rowOff>104775</xdr:rowOff>
                  </from>
                  <to>
                    <xdr:col>5</xdr:col>
                    <xdr:colOff>2162175</xdr:colOff>
                    <xdr:row>1</xdr:row>
                    <xdr:rowOff>523875</xdr:rowOff>
                  </to>
                </anchor>
              </controlPr>
            </control>
          </mc:Choice>
        </mc:AlternateContent>
        <mc:AlternateContent xmlns:mc="http://schemas.openxmlformats.org/markup-compatibility/2006">
          <mc:Choice Requires="x14">
            <control shapeId="23604" r:id="rId6" name="Button 52">
              <controlPr defaultSize="0" print="0" autoFill="0" autoPict="0" macro="[0]!RestoreColours">
                <anchor moveWithCells="1" sizeWithCells="1">
                  <from>
                    <xdr:col>5</xdr:col>
                    <xdr:colOff>2276475</xdr:colOff>
                    <xdr:row>1</xdr:row>
                    <xdr:rowOff>76200</xdr:rowOff>
                  </from>
                  <to>
                    <xdr:col>5</xdr:col>
                    <xdr:colOff>3276600</xdr:colOff>
                    <xdr:row>1</xdr:row>
                    <xdr:rowOff>533400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'Footnotes list'!$D$9:$D$58</xm:f>
          </x14:formula1>
          <xm:sqref>I8:I16 M8:M16 Q8:Q16 U8:U16 Y8:Y16 AC8:AC16</xm:sqref>
        </x14:dataValidation>
        <x14:dataValidation type="list" allowBlank="1" showInputMessage="1" showErrorMessage="1" xr:uid="{00000000-0002-0000-0800-000003000000}">
          <x14:formula1>
            <xm:f>Lists!$D$2:$D$8</xm:f>
          </x14:formula1>
          <xm:sqref>X8:X16 H8:H16 L8:L16 P8:P16 T8:T16 AB8:AB16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099A588E0F14746BFAC081FD6A566B8" ma:contentTypeVersion="4" ma:contentTypeDescription="Create a new document." ma:contentTypeScope="" ma:versionID="70047abed3c316bc6c239c726d52b1d1">
  <xsd:schema xmlns:xsd="http://www.w3.org/2001/XMLSchema" xmlns:xs="http://www.w3.org/2001/XMLSchema" xmlns:p="http://schemas.microsoft.com/office/2006/metadata/properties" xmlns:ns2="a280f3ed-f921-4226-9525-27fa6d577539" targetNamespace="http://schemas.microsoft.com/office/2006/metadata/properties" ma:root="true" ma:fieldsID="2d733b734c321b59cfa63eae09032af2" ns2:_="">
    <xsd:import namespace="a280f3ed-f921-4226-9525-27fa6d5775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80f3ed-f921-4226-9525-27fa6d5775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489336-CA4E-41C2-9D80-2C288ACAC315}">
  <ds:schemaRefs>
    <ds:schemaRef ds:uri="http://schemas.microsoft.com/sharepoint/v3/contenttype/forms"/>
  </ds:schemaRefs>
</ds:datastoreItem>
</file>

<file path=customXml/itemProps2.xml><?xml version="1.0" encoding="utf-8"?>
<ds:datastoreItem xmlns:ds="http://schemas.openxmlformats.org/officeDocument/2006/customXml" ds:itemID="{F0E73A2C-FF88-4115-98C7-1A36432E02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80f3ed-f921-4226-9525-27fa6d5775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1041B8-4BA3-4146-976E-14547D32F934}">
  <ds:schemaRefs>
    <ds:schemaRef ds:uri="http://purl.org/dc/elements/1.1/"/>
    <ds:schemaRef ds:uri="http://schemas.microsoft.com/office/2006/metadata/properties"/>
    <ds:schemaRef ds:uri="a280f3ed-f921-4226-9525-27fa6d57753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28</vt:i4>
      </vt:variant>
      <vt:variant>
        <vt:lpstr>Named Ranges</vt:lpstr>
      </vt:variant>
      <vt:variant>
        <vt:i4>3</vt:i4>
      </vt:variant>
    </vt:vector>
  </HeadingPairs>
  <TitlesOfParts>
    <vt:vector size="31" baseType="lpstr">
      <vt:lpstr>COVER</vt:lpstr>
      <vt:lpstr>INDEX</vt:lpstr>
      <vt:lpstr>Basic Instructions</vt:lpstr>
      <vt:lpstr>Methodology</vt:lpstr>
      <vt:lpstr>Validation rules</vt:lpstr>
      <vt:lpstr>GETTING STARTED</vt:lpstr>
      <vt:lpstr>Footnotes list</vt:lpstr>
      <vt:lpstr>WEEE4.T1</vt:lpstr>
      <vt:lpstr>WEEE4.T2</vt:lpstr>
      <vt:lpstr>PoM calculation tool</vt:lpstr>
      <vt:lpstr>Voluntary Reporting</vt:lpstr>
      <vt:lpstr>Quality report</vt:lpstr>
      <vt:lpstr>ErrorLog</vt:lpstr>
      <vt:lpstr>Changelog</vt:lpstr>
      <vt:lpstr>Hide Tables Information</vt:lpstr>
      <vt:lpstr>Lists</vt:lpstr>
      <vt:lpstr>MacroBehaviour</vt:lpstr>
      <vt:lpstr>Locks</vt:lpstr>
      <vt:lpstr>ContentInHiddenSheets</vt:lpstr>
      <vt:lpstr>ForbiddenStrings</vt:lpstr>
      <vt:lpstr>Summations</vt:lpstr>
      <vt:lpstr>Mandatory</vt:lpstr>
      <vt:lpstr>SimpleRatios</vt:lpstr>
      <vt:lpstr>Thresholds</vt:lpstr>
      <vt:lpstr>IsFormula</vt:lpstr>
      <vt:lpstr>MustNotBeNegative</vt:lpstr>
      <vt:lpstr>FootnoteContent</vt:lpstr>
      <vt:lpstr>IsNumeric</vt:lpstr>
      <vt:lpstr>'Quality report'!Annual_consumption_of_lightweight_plastic_carrier_bags_QUALITY_REPORT</vt:lpstr>
      <vt:lpstr>'Quality report'!ANNUAL_CONSUMPTION_OF_LIGHTWEIGHT_PLASTIC_CARRIER_BAGS_QUESTIONS_ON_METHODOLOGY_AND_COVERAGE</vt:lpstr>
      <vt:lpstr>'Footnotes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Sébastien Preponiot</dc:creator>
  <cp:lastModifiedBy>Isabelle Naegelen</cp:lastModifiedBy>
  <cp:lastPrinted>2024-04-12T13:04:35Z</cp:lastPrinted>
  <dcterms:created xsi:type="dcterms:W3CDTF">2021-01-11T08:40:29Z</dcterms:created>
  <dcterms:modified xsi:type="dcterms:W3CDTF">2024-07-29T11:55:54Z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0x010100F099A588E0F14746BFAC081FD6A566B8</vt:lpwstr>
  </property>
  <property fmtid="{D5CDD505-2E9C-101B-9397-08002B2CF9AE}" pid="3" name="MSIP_Label_6bd9ddd1-4d20-43f6-abfa-fc3c07406f94_Enabled">
    <vt:lpwstr>true</vt:lpwstr>
  </property>
  <property fmtid="{D5CDD505-2E9C-101B-9397-08002B2CF9AE}" pid="4" name="MSIP_Label_6bd9ddd1-4d20-43f6-abfa-fc3c07406f94_SetDate">
    <vt:lpwstr>2024-04-12T08:33:12Z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5dcc815e-46bd-4c6a-b7ed-a43457308ab9</vt:lpwstr>
  </property>
  <property fmtid="{D5CDD505-2E9C-101B-9397-08002B2CF9AE}" pid="9" name="MSIP_Label_6bd9ddd1-4d20-43f6-abfa-fc3c07406f94_ContentBits">
    <vt:lpwstr>0</vt:lpwstr>
  </property>
</Properties>
</file>